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Shared drives\KRamsey Lab\Project_Specific\rpsU2_regulation\"/>
    </mc:Choice>
  </mc:AlternateContent>
  <xr:revisionPtr revIDLastSave="0" documentId="13_ncr:1_{136DD5F2-8D5D-41FE-91F7-0E2E2AC58C3B}" xr6:coauthVersionLast="47" xr6:coauthVersionMax="47" xr10:uidLastSave="{00000000-0000-0000-0000-000000000000}"/>
  <bookViews>
    <workbookView xWindow="-96" yWindow="-96" windowWidth="23232" windowHeight="12552" activeTab="1" xr2:uid="{00000000-000D-0000-FFFF-FFFF00000000}"/>
  </bookViews>
  <sheets>
    <sheet name="Raw Data" sheetId="1" r:id="rId1"/>
    <sheet name="Graph" sheetId="2" r:id="rId2"/>
    <sheet name="Volum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G6HExNanULaHNgu2ajU9iPXDvbQ=="/>
    </ext>
  </extLst>
</workbook>
</file>

<file path=xl/calcChain.xml><?xml version="1.0" encoding="utf-8"?>
<calcChain xmlns="http://schemas.openxmlformats.org/spreadsheetml/2006/main">
  <c r="F2" i="2" l="1"/>
  <c r="C3" i="2" l="1"/>
  <c r="F3" i="2"/>
  <c r="J19" i="1"/>
  <c r="J25" i="1"/>
  <c r="J24" i="1"/>
  <c r="J23" i="1"/>
  <c r="J22" i="1"/>
  <c r="J21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" i="3"/>
  <c r="G5" i="3"/>
  <c r="G6" i="3"/>
  <c r="G7" i="3"/>
  <c r="G8" i="3"/>
  <c r="G3" i="3"/>
  <c r="C3" i="3"/>
  <c r="C6" i="3"/>
  <c r="C5" i="3"/>
  <c r="C4" i="3"/>
  <c r="C8" i="3"/>
  <c r="C7" i="3"/>
  <c r="K24" i="1" l="1"/>
  <c r="K22" i="1"/>
  <c r="L24" i="1"/>
  <c r="L20" i="1"/>
  <c r="K20" i="1"/>
  <c r="L22" i="1"/>
  <c r="B6" i="2" l="1"/>
  <c r="S5" i="2" s="1"/>
  <c r="L12" i="1"/>
  <c r="K12" i="1"/>
  <c r="L8" i="1"/>
  <c r="K8" i="1"/>
  <c r="L10" i="1"/>
  <c r="K10" i="1"/>
  <c r="L6" i="1"/>
  <c r="K6" i="1"/>
  <c r="L2" i="1"/>
  <c r="K2" i="1"/>
  <c r="L16" i="1"/>
  <c r="K16" i="1"/>
  <c r="C6" i="2"/>
  <c r="L4" i="1"/>
  <c r="K4" i="1"/>
  <c r="L18" i="1"/>
  <c r="K18" i="1"/>
  <c r="L14" i="1"/>
  <c r="K14" i="1"/>
  <c r="B3" i="2" l="1"/>
  <c r="S2" i="2" s="1"/>
  <c r="T5" i="2"/>
  <c r="B5" i="2"/>
  <c r="B4" i="2"/>
  <c r="C5" i="2"/>
  <c r="C4" i="2"/>
  <c r="S3" i="2" l="1"/>
  <c r="T3" i="2" s="1"/>
  <c r="S4" i="2"/>
  <c r="V2" i="2" l="1"/>
  <c r="T2" i="2"/>
  <c r="V3" i="2"/>
  <c r="T4" i="2"/>
</calcChain>
</file>

<file path=xl/sharedStrings.xml><?xml version="1.0" encoding="utf-8"?>
<sst xmlns="http://schemas.openxmlformats.org/spreadsheetml/2006/main" count="63" uniqueCount="54">
  <si>
    <t>Tube</t>
  </si>
  <si>
    <t>Sample</t>
  </si>
  <si>
    <t>OD 420</t>
  </si>
  <si>
    <t>OD 550</t>
  </si>
  <si>
    <t>OD 600</t>
  </si>
  <si>
    <t>Start</t>
  </si>
  <si>
    <t>Start Time (min)</t>
  </si>
  <si>
    <t>End Time (clock)</t>
  </si>
  <si>
    <t>End Time (min)</t>
  </si>
  <si>
    <t>Miller Units</t>
  </si>
  <si>
    <t>Average</t>
  </si>
  <si>
    <t>St Dev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</si>
  <si>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</si>
  <si>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</si>
  <si>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</si>
  <si>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</si>
  <si>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</si>
  <si>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</si>
  <si>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</si>
  <si>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</si>
  <si>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</si>
  <si>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</si>
  <si>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</si>
  <si>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</si>
  <si>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</si>
  <si>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</si>
  <si>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</si>
  <si>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</si>
  <si>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</si>
  <si>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</si>
  <si>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</si>
  <si>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</si>
  <si>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11A</t>
  </si>
  <si>
    <t>11B</t>
  </si>
  <si>
    <t>12A</t>
  </si>
  <si>
    <t>12B</t>
  </si>
  <si>
    <t>Ratio LVS/drpsU2</t>
  </si>
  <si>
    <t>rpsU2:tul4</t>
  </si>
  <si>
    <t>Standard error</t>
  </si>
  <si>
    <t>PrpsU2_rpsU2UTR</t>
  </si>
  <si>
    <t>LVS Tn7_PrpsU2_rpsU2UTR_lacZ</t>
  </si>
  <si>
    <t>Ptul4_rpsU2UTR</t>
  </si>
  <si>
    <t>LVS ∆rpsU2 Tn7_PrpsU2_rpsU2UTR_lacZ</t>
  </si>
  <si>
    <t>Ptul4-tul4</t>
  </si>
  <si>
    <t>LVS Tn7_Ptul4_rpsU2UTR_lacZ</t>
  </si>
  <si>
    <r>
      <rPr>
        <sz val="12"/>
        <color rgb="FF000000"/>
        <rFont val="Calibri"/>
        <family val="2"/>
      </rPr>
      <t xml:space="preserve">LVS </t>
    </r>
    <r>
      <rPr>
        <i/>
        <sz val="12"/>
        <color rgb="FF000000"/>
        <rFont val="Calibri"/>
        <family val="2"/>
      </rPr>
      <t>∆rpsU2</t>
    </r>
    <r>
      <rPr>
        <sz val="12"/>
        <color rgb="FF000000"/>
        <rFont val="Calibri"/>
        <family val="2"/>
      </rPr>
      <t xml:space="preserve"> Tn7_Ptul4_rpsU2UTR_lacZ</t>
    </r>
  </si>
  <si>
    <t>LVS</t>
  </si>
  <si>
    <t>rpsu2</t>
  </si>
  <si>
    <t>OD600</t>
  </si>
  <si>
    <t>V1 (uL)</t>
  </si>
  <si>
    <r>
      <t>LVS Tn7_P</t>
    </r>
    <r>
      <rPr>
        <i/>
        <sz val="12"/>
        <color theme="1"/>
        <rFont val="Calibri"/>
        <family val="2"/>
      </rPr>
      <t>rpsU2</t>
    </r>
    <r>
      <rPr>
        <sz val="12"/>
        <color theme="1"/>
        <rFont val="Calibri"/>
        <family val="2"/>
      </rPr>
      <t>_</t>
    </r>
    <r>
      <rPr>
        <i/>
        <sz val="12"/>
        <color theme="1"/>
        <rFont val="Calibri"/>
        <family val="2"/>
      </rPr>
      <t>rpsU2</t>
    </r>
    <r>
      <rPr>
        <sz val="12"/>
        <color theme="1"/>
        <rFont val="Calibri"/>
        <family val="2"/>
      </rPr>
      <t>UTR_lacZ aphA E-1</t>
    </r>
  </si>
  <si>
    <r>
      <t>LVS ∆</t>
    </r>
    <r>
      <rPr>
        <i/>
        <sz val="12"/>
        <color theme="1"/>
        <rFont val="Calibri"/>
        <family val="2"/>
      </rPr>
      <t>rpsU2</t>
    </r>
    <r>
      <rPr>
        <sz val="12"/>
        <color theme="1"/>
        <rFont val="Calibri"/>
        <family val="2"/>
      </rPr>
      <t xml:space="preserve"> Tn7_P</t>
    </r>
    <r>
      <rPr>
        <i/>
        <sz val="12"/>
        <color theme="1"/>
        <rFont val="Calibri"/>
        <family val="2"/>
      </rPr>
      <t>rpsU2</t>
    </r>
    <r>
      <rPr>
        <sz val="12"/>
        <color theme="1"/>
        <rFont val="Calibri"/>
        <family val="2"/>
      </rPr>
      <t>_</t>
    </r>
    <r>
      <rPr>
        <i/>
        <sz val="12"/>
        <color theme="1"/>
        <rFont val="Calibri"/>
        <family val="2"/>
      </rPr>
      <t>rpsU2</t>
    </r>
    <r>
      <rPr>
        <sz val="12"/>
        <color theme="1"/>
        <rFont val="Calibri"/>
        <family val="2"/>
      </rPr>
      <t>UTR_lacZ aphA E-1</t>
    </r>
  </si>
  <si>
    <r>
      <rPr>
        <sz val="12"/>
        <color theme="1"/>
        <rFont val="Calibri"/>
        <family val="2"/>
      </rPr>
      <t xml:space="preserve">LVS </t>
    </r>
    <r>
      <rPr>
        <i/>
        <sz val="12"/>
        <color theme="1"/>
        <rFont val="Calibri"/>
        <family val="2"/>
      </rPr>
      <t xml:space="preserve">ΔrpsU2 </t>
    </r>
    <r>
      <rPr>
        <sz val="12"/>
        <color theme="1"/>
        <rFont val="Calibri"/>
        <family val="2"/>
      </rPr>
      <t>Tn7::P</t>
    </r>
    <r>
      <rPr>
        <i/>
        <sz val="12"/>
        <color theme="1"/>
        <rFont val="Calibri"/>
        <family val="2"/>
      </rPr>
      <t xml:space="preserve">tul4-tul4 </t>
    </r>
    <r>
      <rPr>
        <sz val="12"/>
        <color theme="1"/>
        <rFont val="Calibri"/>
        <family val="2"/>
      </rPr>
      <t>5'UTR</t>
    </r>
    <r>
      <rPr>
        <i/>
        <sz val="12"/>
        <color theme="1"/>
        <rFont val="Calibri"/>
        <family val="2"/>
      </rPr>
      <t>-lacZ aphA</t>
    </r>
  </si>
  <si>
    <r>
      <rPr>
        <sz val="12"/>
        <color theme="1"/>
        <rFont val="Calibri"/>
        <family val="2"/>
      </rPr>
      <t>LVS Tn7::P</t>
    </r>
    <r>
      <rPr>
        <i/>
        <sz val="12"/>
        <color theme="1"/>
        <rFont val="Calibri"/>
        <family val="2"/>
      </rPr>
      <t xml:space="preserve">tul4-tul4 </t>
    </r>
    <r>
      <rPr>
        <sz val="12"/>
        <color theme="1"/>
        <rFont val="Calibri"/>
        <family val="2"/>
      </rPr>
      <t>5'UTR</t>
    </r>
    <r>
      <rPr>
        <i/>
        <sz val="12"/>
        <color theme="1"/>
        <rFont val="Calibri"/>
        <family val="2"/>
      </rPr>
      <t>-lacZ aphA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</si>
</sst>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1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21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1" fillId="0" borderId="4" xfId="0" applyFont="1" applyBorder="1"/>
    <xf numFmtId="165" fontId="3" fillId="0" borderId="4" xfId="0" applyNumberFormat="1" applyFont="1" applyBorder="1"/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165" fontId="3" fillId="0" borderId="0" xfId="0" applyNumberFormat="1" applyFont="1"/>
    <xf numFmtId="0" fontId="0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20" fontId="3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21" fontId="1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8" fillId="0" borderId="0" xfId="0" applyFont="1"/>
    <xf numFmtId="164" fontId="1" fillId="0" borderId="6" xfId="0" applyNumberFormat="1" applyFont="1" applyFill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errBars>
            <c:errBarType val="both"/>
            <c:errValType val="cust"/>
            <c:noEndCap val="0"/>
            <c:plus>
              <c:numRef>
                <c:f>Graph!$C$3:$C$6</c:f>
                <c:numCache>
                  <c:formatCode>General</c:formatCode>
                  <c:ptCount val="4"/>
                  <c:pt idx="0">
                    <c:v>1.068355879587219</c:v>
                  </c:pt>
                  <c:pt idx="1">
                    <c:v>4.7926771412269904</c:v>
                  </c:pt>
                  <c:pt idx="2">
                    <c:v>235.78779614122882</c:v>
                  </c:pt>
                  <c:pt idx="3">
                    <c:v>228.06322083597928</c:v>
                  </c:pt>
                </c:numCache>
              </c:numRef>
            </c:plus>
            <c:minus>
              <c:numRef>
                <c:f>Graph!$C$3:$C$6</c:f>
                <c:numCache>
                  <c:formatCode>General</c:formatCode>
                  <c:ptCount val="4"/>
                  <c:pt idx="0">
                    <c:v>1.068355879587219</c:v>
                  </c:pt>
                  <c:pt idx="1">
                    <c:v>4.7926771412269904</c:v>
                  </c:pt>
                  <c:pt idx="2">
                    <c:v>235.78779614122882</c:v>
                  </c:pt>
                  <c:pt idx="3">
                    <c:v>228.06322083597928</c:v>
                  </c:pt>
                </c:numCache>
              </c:numRef>
            </c:minus>
          </c:errBars>
          <c:cat>
            <c:strRef>
              <c:f>Graph!$A$3:$A$6</c:f>
              <c:strCache>
                <c:ptCount val="4"/>
                <c:pt idx="0">
                  <c:v>LVS Tn7_PrpsU2_rpsU2UTR_lacZ aphA E-1</c:v>
                </c:pt>
                <c:pt idx="1">
                  <c:v>LVS ∆rpsU2 Tn7_PrpsU2_rpsU2UTR_lacZ aphA E-1</c:v>
                </c:pt>
                <c:pt idx="2">
                  <c:v>LVS Tn7::Ptul4-tul4 5'UTR-lacZ aphA</c:v>
                </c:pt>
                <c:pt idx="3">
                  <c:v>LVS ΔrpsU2 Tn7::Ptul4-tul4 5'UTR-lacZ aphA</c:v>
                </c:pt>
              </c:strCache>
            </c:strRef>
          </c:cat>
          <c:val>
            <c:numRef>
              <c:f>Graph!$B$3:$B$6</c:f>
              <c:numCache>
                <c:formatCode>0.0</c:formatCode>
                <c:ptCount val="4"/>
                <c:pt idx="0">
                  <c:v>513.11239324408996</c:v>
                </c:pt>
                <c:pt idx="1">
                  <c:v>660.79258739073055</c:v>
                </c:pt>
                <c:pt idx="2">
                  <c:v>2975.0994570271578</c:v>
                </c:pt>
                <c:pt idx="3">
                  <c:v>3027.7460200984242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C08-43F9-A886-99EDD25A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167135"/>
        <c:axId val="819234435"/>
      </c:barChart>
      <c:catAx>
        <c:axId val="6201671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9234435"/>
        <c:crosses val="autoZero"/>
        <c:auto val="1"/>
        <c:lblAlgn val="ctr"/>
        <c:lblOffset val="100"/>
        <c:noMultiLvlLbl val="1"/>
      </c:catAx>
      <c:valAx>
        <c:axId val="8192344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Beta-galactosidase Activity 
(Miller Units)
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016713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0.19956076233108505"/>
          <c:y val="4.7135071439092652E-2"/>
          <c:w val="0.76202694573549623"/>
          <c:h val="0.89925388800549289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errBars>
            <c:errBarType val="both"/>
            <c:errValType val="cust"/>
            <c:noEndCap val="0"/>
            <c:plus>
              <c:numRef>
                <c:f>Graph!$C$3:$C$4</c:f>
                <c:numCache>
                  <c:formatCode>General</c:formatCode>
                  <c:ptCount val="2"/>
                  <c:pt idx="0">
                    <c:v>1.068355879587219</c:v>
                  </c:pt>
                  <c:pt idx="1">
                    <c:v>4.7926771412269904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Graph!$A$3:$A$4</c:f>
              <c:strCache>
                <c:ptCount val="2"/>
                <c:pt idx="0">
                  <c:v>LVS Tn7_PrpsU2_rpsU2UTR_lacZ aphA E-1</c:v>
                </c:pt>
                <c:pt idx="1">
                  <c:v>LVS ∆rpsU2 Tn7_PrpsU2_rpsU2UTR_lacZ aphA E-1</c:v>
                </c:pt>
              </c:strCache>
            </c:strRef>
          </c:cat>
          <c:val>
            <c:numRef>
              <c:f>Graph!$B$3:$B$4</c:f>
              <c:numCache>
                <c:formatCode>0.0</c:formatCode>
                <c:ptCount val="2"/>
                <c:pt idx="0">
                  <c:v>513.11239324408996</c:v>
                </c:pt>
                <c:pt idx="1">
                  <c:v>660.79258739073055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1B6-4B6B-846D-94C0828E1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572317"/>
        <c:axId val="500615180"/>
      </c:barChart>
      <c:catAx>
        <c:axId val="18385723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0615180"/>
        <c:crosses val="autoZero"/>
        <c:auto val="1"/>
        <c:lblAlgn val="ctr"/>
        <c:lblOffset val="100"/>
        <c:noMultiLvlLbl val="1"/>
      </c:catAx>
      <c:valAx>
        <c:axId val="5006151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Beta-galactosidase Activity 
(Miller Units)
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3857231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Graph!$A$5:$A$6</c:f>
              <c:strCache>
                <c:ptCount val="2"/>
                <c:pt idx="0">
                  <c:v>LVS Tn7::Ptul4-tul4 5'UTR-lacZ aphA</c:v>
                </c:pt>
                <c:pt idx="1">
                  <c:v>LVS ΔrpsU2 Tn7::Ptul4-tul4 5'UTR-lacZ aphA</c:v>
                </c:pt>
              </c:strCache>
            </c:strRef>
          </c:cat>
          <c:val>
            <c:numRef>
              <c:f>Graph!$B$5:$B$6</c:f>
              <c:numCache>
                <c:formatCode>0.0</c:formatCode>
                <c:ptCount val="2"/>
                <c:pt idx="0">
                  <c:v>2975.0994570271578</c:v>
                </c:pt>
                <c:pt idx="1">
                  <c:v>3027.7460200984242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BA3-434C-91ED-18BDBBD4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937380"/>
        <c:axId val="1911809147"/>
      </c:barChart>
      <c:catAx>
        <c:axId val="8269373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1809147"/>
        <c:crosses val="autoZero"/>
        <c:auto val="1"/>
        <c:lblAlgn val="ctr"/>
        <c:lblOffset val="100"/>
        <c:noMultiLvlLbl val="1"/>
      </c:catAx>
      <c:valAx>
        <c:axId val="19118091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Beta-galactosidase Activity 
(Miller Units)
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2693738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EE1-40F8-AEF0-AD823F122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863463"/>
        <c:axId val="1167688938"/>
      </c:barChart>
      <c:catAx>
        <c:axId val="2094863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7688938"/>
        <c:crosses val="autoZero"/>
        <c:auto val="1"/>
        <c:lblAlgn val="ctr"/>
        <c:lblOffset val="100"/>
        <c:noMultiLvlLbl val="1"/>
      </c:catAx>
      <c:valAx>
        <c:axId val="11676889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Beta-galactosidase Activity 
(Miller Units)
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486346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rpsU2:tul4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Graph!$R$2:$R$5</c:f>
              <c:strCache>
                <c:ptCount val="4"/>
                <c:pt idx="0">
                  <c:v>LVS Tn7_PrpsU2_rpsU2UTR_lacZ</c:v>
                </c:pt>
                <c:pt idx="1">
                  <c:v>LVS ∆rpsU2 Tn7_PrpsU2_rpsU2UTR_lacZ</c:v>
                </c:pt>
                <c:pt idx="2">
                  <c:v>LVS Tn7_Ptul4_rpsU2UTR_lacZ</c:v>
                </c:pt>
                <c:pt idx="3">
                  <c:v>LVS ∆rpsU2 Tn7_Ptul4_rpsU2UTR_lacZ</c:v>
                </c:pt>
              </c:strCache>
            </c:strRef>
          </c:cat>
          <c:val>
            <c:numRef>
              <c:f>Graph!$S$2:$S$5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7A7-410A-B327-CEC73D04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800638"/>
        <c:axId val="587351677"/>
      </c:barChart>
      <c:catAx>
        <c:axId val="13618006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87351677"/>
        <c:crosses val="autoZero"/>
        <c:auto val="1"/>
        <c:lblAlgn val="ctr"/>
        <c:lblOffset val="100"/>
        <c:noMultiLvlLbl val="1"/>
      </c:catAx>
      <c:valAx>
        <c:axId val="5873516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180063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830580</xdr:colOff>
      <xdr:row>9</xdr:row>
      <xdr:rowOff>137160</xdr:rowOff>
    </xdr:from>
    <xdr:ext cx="5143500" cy="3438525"/>
    <xdr:graphicFrame macro="">
      <xdr:nvGraphicFramePr>
        <xdr:cNvPr id="1493271484" name="Chart 1">
          <a:extLst>
            <a:ext uri="{FF2B5EF4-FFF2-40B4-BE49-F238E27FC236}">
              <a16:creationId xmlns:a16="http://schemas.microsoft.com/office/drawing/2014/main" id="{00000000-0008-0000-0100-0000BC830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601980</xdr:colOff>
      <xdr:row>0</xdr:row>
      <xdr:rowOff>99060</xdr:rowOff>
    </xdr:from>
    <xdr:ext cx="5210175" cy="3305175"/>
    <xdr:graphicFrame macro="">
      <xdr:nvGraphicFramePr>
        <xdr:cNvPr id="1026411629" name="Chart 2">
          <a:extLst>
            <a:ext uri="{FF2B5EF4-FFF2-40B4-BE49-F238E27FC236}">
              <a16:creationId xmlns:a16="http://schemas.microsoft.com/office/drawing/2014/main" id="{00000000-0008-0000-0100-00006DCC2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323850</xdr:colOff>
      <xdr:row>19</xdr:row>
      <xdr:rowOff>85725</xdr:rowOff>
    </xdr:from>
    <xdr:ext cx="5210175" cy="3438525"/>
    <xdr:graphicFrame macro="">
      <xdr:nvGraphicFramePr>
        <xdr:cNvPr id="255695823" name="Chart 3">
          <a:extLst>
            <a:ext uri="{FF2B5EF4-FFF2-40B4-BE49-F238E27FC236}">
              <a16:creationId xmlns:a16="http://schemas.microsoft.com/office/drawing/2014/main" id="{00000000-0008-0000-0100-0000CF9B3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276225</xdr:colOff>
      <xdr:row>38</xdr:row>
      <xdr:rowOff>123825</xdr:rowOff>
    </xdr:from>
    <xdr:ext cx="5210175" cy="3438525"/>
    <xdr:graphicFrame macro="">
      <xdr:nvGraphicFramePr>
        <xdr:cNvPr id="393752743" name="Chart 4">
          <a:extLst>
            <a:ext uri="{FF2B5EF4-FFF2-40B4-BE49-F238E27FC236}">
              <a16:creationId xmlns:a16="http://schemas.microsoft.com/office/drawing/2014/main" id="{00000000-0008-0000-0100-0000A7307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16</xdr:col>
      <xdr:colOff>533400</xdr:colOff>
      <xdr:row>5</xdr:row>
      <xdr:rowOff>120015</xdr:rowOff>
    </xdr:from>
    <xdr:ext cx="5257800" cy="3829050"/>
    <xdr:graphicFrame macro="">
      <xdr:nvGraphicFramePr>
        <xdr:cNvPr id="71232974" name="Chart 5">
          <a:extLst>
            <a:ext uri="{FF2B5EF4-FFF2-40B4-BE49-F238E27FC236}">
              <a16:creationId xmlns:a16="http://schemas.microsoft.com/office/drawing/2014/main" id="{00000000-0008-0000-0100-0000CEED3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J13" sqref="J13"/>
    </sheetView>
  </sheetViews>
  <sheetFormatPr defaultColWidth="12.6640625" defaultRowHeight="15" customHeight="1" x14ac:dyDescent="0.45"/>
  <cols>
    <col min="1" max="26" width="7.80859375" customWidth="1"/>
  </cols>
  <sheetData>
    <row r="1" spans="1:26" ht="14.25" customHeigh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6">
      <c r="A2" s="4">
        <v>1</v>
      </c>
      <c r="B2" s="4" t="s">
        <v>12</v>
      </c>
      <c r="C2" s="5">
        <v>0.65500000000000003</v>
      </c>
      <c r="D2" s="5">
        <v>3.5000000000000003E-2</v>
      </c>
      <c r="E2" s="5">
        <v>0.32200000000000001</v>
      </c>
      <c r="F2" s="4">
        <v>5</v>
      </c>
      <c r="G2" s="36">
        <f t="shared" ref="G2:G25" si="0">F2/60</f>
        <v>8.3333333333333329E-2</v>
      </c>
      <c r="H2" s="6">
        <v>0.80902777777777779</v>
      </c>
      <c r="I2" s="5">
        <f>19+G10</f>
        <v>19.416666666666668</v>
      </c>
      <c r="J2" s="7">
        <f t="shared" ref="J2" si="1">(1000* (C2-1.75 * (D2)))/(E2*0.2*(I2-G2))</f>
        <v>476.88209466695218</v>
      </c>
      <c r="K2" s="7">
        <f>AVERAGE(J2:J3)</f>
        <v>476.0789248233026</v>
      </c>
      <c r="L2" s="7">
        <f>STDEV(J2:J3)</f>
        <v>1.1358536857783206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6">
      <c r="A3" s="8">
        <v>2</v>
      </c>
      <c r="B3" s="4" t="s">
        <v>13</v>
      </c>
      <c r="C3" s="9">
        <v>0.64600000000000002</v>
      </c>
      <c r="D3" s="9">
        <v>3.1E-2</v>
      </c>
      <c r="E3" s="5">
        <v>0.32200000000000001</v>
      </c>
      <c r="F3" s="8">
        <v>5</v>
      </c>
      <c r="G3" s="37">
        <f t="shared" si="0"/>
        <v>8.3333333333333329E-2</v>
      </c>
      <c r="H3" s="6">
        <v>0.80902777777777779</v>
      </c>
      <c r="I3" s="5">
        <f>19+G10</f>
        <v>19.416666666666668</v>
      </c>
      <c r="J3" s="7">
        <f t="shared" ref="J3:J25" si="2">(1000* (C3-1.75 * (D3)))/(E3*0.2*(I3-G3))</f>
        <v>475.27575497965302</v>
      </c>
      <c r="K3" s="10"/>
      <c r="L3" s="1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6">
      <c r="A4" s="8">
        <v>3</v>
      </c>
      <c r="B4" s="4" t="s">
        <v>14</v>
      </c>
      <c r="C4" s="9">
        <v>0.76100000000000001</v>
      </c>
      <c r="D4" s="9">
        <v>8.0000000000000002E-3</v>
      </c>
      <c r="E4" s="9">
        <v>0.34699999999999998</v>
      </c>
      <c r="F4" s="8">
        <v>10</v>
      </c>
      <c r="G4" s="37">
        <f t="shared" si="0"/>
        <v>0.16666666666666666</v>
      </c>
      <c r="H4" s="11">
        <v>0.8125</v>
      </c>
      <c r="I4" s="5">
        <f>19+G12</f>
        <v>19.5</v>
      </c>
      <c r="J4" s="7">
        <f t="shared" si="2"/>
        <v>556.74252211070257</v>
      </c>
      <c r="K4" s="10">
        <f>AVERAGE(J4:J5)</f>
        <v>557.02201132862967</v>
      </c>
      <c r="L4" s="10">
        <f>STDEV(J4:J5)</f>
        <v>0.3952574425295648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6">
      <c r="A5" s="8">
        <v>4</v>
      </c>
      <c r="B5" s="4" t="s">
        <v>15</v>
      </c>
      <c r="C5" s="9">
        <v>0.76</v>
      </c>
      <c r="D5" s="9">
        <v>7.0000000000000001E-3</v>
      </c>
      <c r="E5" s="9">
        <v>0.34699999999999998</v>
      </c>
      <c r="F5" s="8">
        <v>10</v>
      </c>
      <c r="G5" s="37">
        <f t="shared" si="0"/>
        <v>0.16666666666666666</v>
      </c>
      <c r="H5" s="11">
        <v>0.8125</v>
      </c>
      <c r="I5" s="5">
        <f>19+G12</f>
        <v>19.5</v>
      </c>
      <c r="J5" s="7">
        <f t="shared" si="2"/>
        <v>557.30150054655678</v>
      </c>
      <c r="K5" s="10"/>
      <c r="L5" s="1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6">
      <c r="A6" s="8">
        <v>5</v>
      </c>
      <c r="B6" s="4" t="s">
        <v>16</v>
      </c>
      <c r="C6" s="9">
        <v>0.66100000000000003</v>
      </c>
      <c r="D6" s="9">
        <v>1.0999999999999999E-2</v>
      </c>
      <c r="E6" s="9">
        <v>0.32900000000000001</v>
      </c>
      <c r="F6" s="8">
        <v>15</v>
      </c>
      <c r="G6" s="37">
        <f t="shared" si="0"/>
        <v>0.25</v>
      </c>
      <c r="H6" s="11">
        <v>0.81597222222222221</v>
      </c>
      <c r="I6" s="5">
        <f>19+G14</f>
        <v>19.583333333333332</v>
      </c>
      <c r="J6" s="7">
        <f t="shared" si="2"/>
        <v>504.46756105230048</v>
      </c>
      <c r="K6" s="10">
        <f>AVERAGE(J6:J7)</f>
        <v>506.23624358033737</v>
      </c>
      <c r="L6" s="10">
        <f>STDEV(J6:J7)</f>
        <v>2.5012948186821431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6">
      <c r="A7" s="8">
        <v>6</v>
      </c>
      <c r="B7" s="4" t="s">
        <v>17</v>
      </c>
      <c r="C7" s="9">
        <v>0.65500000000000003</v>
      </c>
      <c r="D7" s="9">
        <v>5.0000000000000001E-3</v>
      </c>
      <c r="E7" s="9">
        <v>0.32900000000000001</v>
      </c>
      <c r="F7" s="8">
        <v>15</v>
      </c>
      <c r="G7" s="37">
        <f t="shared" si="0"/>
        <v>0.25</v>
      </c>
      <c r="H7" s="11">
        <v>0.81597222222222221</v>
      </c>
      <c r="I7" s="5">
        <f>19+G14</f>
        <v>19.583333333333332</v>
      </c>
      <c r="J7" s="7">
        <f t="shared" si="2"/>
        <v>508.00492610837432</v>
      </c>
      <c r="K7" s="10"/>
      <c r="L7" s="1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6">
      <c r="A8" s="8">
        <v>7</v>
      </c>
      <c r="B8" s="4" t="s">
        <v>18</v>
      </c>
      <c r="C8" s="9">
        <v>0.78300000000000003</v>
      </c>
      <c r="D8" s="9">
        <v>5.0000000000000001E-3</v>
      </c>
      <c r="E8" s="9">
        <v>0.35899999999999999</v>
      </c>
      <c r="F8" s="8">
        <v>20</v>
      </c>
      <c r="G8" s="37">
        <f t="shared" si="0"/>
        <v>0.33333333333333331</v>
      </c>
      <c r="H8" s="11">
        <v>0.6875</v>
      </c>
      <c r="I8" s="5">
        <f>16+G12</f>
        <v>16.5</v>
      </c>
      <c r="J8" s="7">
        <f t="shared" si="2"/>
        <v>667.0160526089079</v>
      </c>
      <c r="K8" s="10">
        <f>AVERAGE(J8:J9)</f>
        <v>671.86198776670597</v>
      </c>
      <c r="L8" s="10">
        <f>STDEV(J8:J9)</f>
        <v>6.8531872225386312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6">
      <c r="A9" s="8">
        <v>8</v>
      </c>
      <c r="B9" s="4" t="s">
        <v>19</v>
      </c>
      <c r="C9" s="9">
        <v>0.80300000000000005</v>
      </c>
      <c r="D9" s="9">
        <v>0.01</v>
      </c>
      <c r="E9" s="9">
        <v>0.35899999999999999</v>
      </c>
      <c r="F9" s="8">
        <v>20</v>
      </c>
      <c r="G9" s="37">
        <f t="shared" si="0"/>
        <v>0.33333333333333331</v>
      </c>
      <c r="H9" s="11">
        <v>0.6875</v>
      </c>
      <c r="I9" s="5">
        <f>16+G12</f>
        <v>16.5</v>
      </c>
      <c r="J9" s="7">
        <f t="shared" si="2"/>
        <v>676.70792292450403</v>
      </c>
      <c r="K9" s="10"/>
      <c r="L9" s="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6">
      <c r="A10" s="8">
        <v>9</v>
      </c>
      <c r="B10" s="4" t="s">
        <v>20</v>
      </c>
      <c r="C10" s="9">
        <v>0.88800000000000001</v>
      </c>
      <c r="D10" s="9">
        <v>6.0000000000000001E-3</v>
      </c>
      <c r="E10" s="9">
        <v>0.41099999999999998</v>
      </c>
      <c r="F10" s="8">
        <v>25</v>
      </c>
      <c r="G10" s="37">
        <f t="shared" si="0"/>
        <v>0.41666666666666669</v>
      </c>
      <c r="H10" s="11">
        <v>0.69097222222222221</v>
      </c>
      <c r="I10" s="5">
        <f>16+G14</f>
        <v>16.583333333333332</v>
      </c>
      <c r="J10" s="7">
        <f t="shared" si="2"/>
        <v>660.32056588155638</v>
      </c>
      <c r="K10" s="10">
        <f>AVERAGE(J10:J11)</f>
        <v>653.07773346376712</v>
      </c>
      <c r="L10" s="10">
        <f>STDEV(J10:J11)</f>
        <v>10.242911835233006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6">
      <c r="A11" s="8">
        <v>10</v>
      </c>
      <c r="B11" s="4" t="s">
        <v>21</v>
      </c>
      <c r="C11" s="9">
        <v>0.86</v>
      </c>
      <c r="D11" s="9">
        <v>1E-3</v>
      </c>
      <c r="E11" s="9">
        <v>0.41099999999999998</v>
      </c>
      <c r="F11" s="8">
        <v>25</v>
      </c>
      <c r="G11" s="37">
        <f t="shared" si="0"/>
        <v>0.41666666666666669</v>
      </c>
      <c r="H11" s="11">
        <v>0.69097222222222221</v>
      </c>
      <c r="I11" s="5">
        <f>16+G14</f>
        <v>16.583333333333332</v>
      </c>
      <c r="J11" s="7">
        <f t="shared" si="2"/>
        <v>645.83490104597797</v>
      </c>
      <c r="K11" s="10"/>
      <c r="L11" s="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6">
      <c r="A12" s="8">
        <v>11</v>
      </c>
      <c r="B12" s="4" t="s">
        <v>22</v>
      </c>
      <c r="C12" s="9">
        <v>0.78500000000000003</v>
      </c>
      <c r="D12" s="9">
        <v>2.5000000000000001E-2</v>
      </c>
      <c r="E12" s="9">
        <v>0.34899999999999998</v>
      </c>
      <c r="F12" s="8">
        <v>30</v>
      </c>
      <c r="G12" s="37">
        <f t="shared" si="0"/>
        <v>0.5</v>
      </c>
      <c r="H12" s="11">
        <v>0.69444444444444453</v>
      </c>
      <c r="I12" s="5">
        <f>16+G16</f>
        <v>16.666666666666668</v>
      </c>
      <c r="J12" s="7">
        <f t="shared" si="2"/>
        <v>656.88417570082424</v>
      </c>
      <c r="K12" s="10">
        <f>AVERAGE(J12:J13)</f>
        <v>657.43804094171855</v>
      </c>
      <c r="L12" s="10">
        <f>STDEV(J12:J13)</f>
        <v>0.78328373539985607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6">
      <c r="A13" s="8">
        <v>12</v>
      </c>
      <c r="B13" s="4" t="s">
        <v>23</v>
      </c>
      <c r="C13" s="9">
        <v>0.78800000000000003</v>
      </c>
      <c r="D13" s="9">
        <v>2.5999999999999999E-2</v>
      </c>
      <c r="E13" s="9">
        <v>0.34899999999999998</v>
      </c>
      <c r="F13" s="8">
        <v>30</v>
      </c>
      <c r="G13" s="37">
        <f t="shared" si="0"/>
        <v>0.5</v>
      </c>
      <c r="H13" s="11">
        <v>0.69444444444444453</v>
      </c>
      <c r="I13" s="5">
        <f>16+G16</f>
        <v>16.666666666666668</v>
      </c>
      <c r="J13" s="7">
        <f t="shared" si="2"/>
        <v>657.99190618261298</v>
      </c>
      <c r="K13" s="10"/>
      <c r="L13" s="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6">
      <c r="A14" s="8">
        <v>13</v>
      </c>
      <c r="B14" s="4" t="s">
        <v>24</v>
      </c>
      <c r="C14" s="9">
        <v>1.198</v>
      </c>
      <c r="D14" s="9">
        <v>1.2E-2</v>
      </c>
      <c r="E14" s="9">
        <v>0.33</v>
      </c>
      <c r="F14" s="8">
        <v>35</v>
      </c>
      <c r="G14" s="37">
        <f t="shared" si="0"/>
        <v>0.58333333333333337</v>
      </c>
      <c r="H14" s="11">
        <v>0.25347222222222221</v>
      </c>
      <c r="I14" s="5">
        <f>6+G2</f>
        <v>6.083333333333333</v>
      </c>
      <c r="J14" s="7">
        <f t="shared" si="2"/>
        <v>3242.4242424242425</v>
      </c>
      <c r="K14" s="10">
        <f>AVERAGE(J14:J15)</f>
        <v>2989.3250688705234</v>
      </c>
      <c r="L14" s="10">
        <f>STDEV(J14:J15)</f>
        <v>357.9362838650913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6">
      <c r="A15" s="8">
        <v>14</v>
      </c>
      <c r="B15" s="4" t="s">
        <v>25</v>
      </c>
      <c r="C15" s="9">
        <v>1.002</v>
      </c>
      <c r="D15" s="9">
        <v>5.0000000000000001E-3</v>
      </c>
      <c r="E15" s="9">
        <v>0.33</v>
      </c>
      <c r="F15" s="8">
        <v>35</v>
      </c>
      <c r="G15" s="37">
        <f t="shared" si="0"/>
        <v>0.58333333333333337</v>
      </c>
      <c r="H15" s="11">
        <v>0.25347222222222221</v>
      </c>
      <c r="I15" s="5">
        <f>6+G2</f>
        <v>6.083333333333333</v>
      </c>
      <c r="J15" s="7">
        <f t="shared" si="2"/>
        <v>2736.2258953168043</v>
      </c>
      <c r="K15" s="10"/>
      <c r="L15" s="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6">
      <c r="A16" s="8">
        <v>15</v>
      </c>
      <c r="B16" s="4" t="s">
        <v>26</v>
      </c>
      <c r="C16" s="9">
        <v>1.1559999999999999</v>
      </c>
      <c r="D16" s="9">
        <v>8.9999999999999993E-3</v>
      </c>
      <c r="E16" s="9">
        <v>0.32100000000000001</v>
      </c>
      <c r="F16" s="8">
        <v>40</v>
      </c>
      <c r="G16" s="37">
        <f t="shared" si="0"/>
        <v>0.66666666666666663</v>
      </c>
      <c r="H16" s="11">
        <v>0.26041666666666669</v>
      </c>
      <c r="I16" s="5">
        <f t="shared" ref="I16:I25" si="3">6+G6</f>
        <v>6.25</v>
      </c>
      <c r="J16" s="7">
        <f t="shared" si="2"/>
        <v>3181.0573301715717</v>
      </c>
      <c r="K16" s="10">
        <f>AVERAGE(J16:J17)</f>
        <v>2854.3032501046168</v>
      </c>
      <c r="L16" s="10">
        <f>STDEV(J16:J17)</f>
        <v>462.10005159143259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6">
      <c r="A17" s="8">
        <v>16</v>
      </c>
      <c r="B17" s="4" t="s">
        <v>27</v>
      </c>
      <c r="C17" s="9">
        <v>0.92</v>
      </c>
      <c r="D17" s="35">
        <v>8.0000000000000002E-3</v>
      </c>
      <c r="E17" s="9">
        <v>0.32100000000000001</v>
      </c>
      <c r="F17" s="8">
        <v>40</v>
      </c>
      <c r="G17" s="37">
        <f t="shared" si="0"/>
        <v>0.66666666666666663</v>
      </c>
      <c r="H17" s="11">
        <v>0.26041666666666669</v>
      </c>
      <c r="I17" s="5">
        <f t="shared" si="3"/>
        <v>6.25</v>
      </c>
      <c r="J17" s="7">
        <f t="shared" si="2"/>
        <v>2527.549170037662</v>
      </c>
      <c r="K17" s="10"/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6">
      <c r="A18" s="8">
        <v>17</v>
      </c>
      <c r="B18" s="4" t="s">
        <v>28</v>
      </c>
      <c r="C18" s="9">
        <v>1.1819999999999999</v>
      </c>
      <c r="D18" s="9">
        <v>8.9999999999999993E-3</v>
      </c>
      <c r="E18" s="9">
        <v>0.33800000000000002</v>
      </c>
      <c r="F18" s="8">
        <v>45</v>
      </c>
      <c r="G18" s="37">
        <f t="shared" si="0"/>
        <v>0.75</v>
      </c>
      <c r="H18" s="11">
        <v>0.2638888888888889</v>
      </c>
      <c r="I18" s="5">
        <f t="shared" si="3"/>
        <v>6.333333333333333</v>
      </c>
      <c r="J18" s="7">
        <f t="shared" si="2"/>
        <v>3089.9496599841032</v>
      </c>
      <c r="K18" s="10">
        <f>AVERAGE(J18:J19)</f>
        <v>3081.6700521063322</v>
      </c>
      <c r="L18" s="10">
        <f>STDEV(J18:J19)</f>
        <v>11.709133751874887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6">
      <c r="A19" s="8">
        <v>18</v>
      </c>
      <c r="B19" s="4" t="s">
        <v>29</v>
      </c>
      <c r="C19" s="9">
        <v>1.23</v>
      </c>
      <c r="D19" s="9">
        <v>0.04</v>
      </c>
      <c r="E19" s="9">
        <v>0.33800000000000002</v>
      </c>
      <c r="F19" s="8">
        <v>45</v>
      </c>
      <c r="G19" s="37">
        <f t="shared" si="0"/>
        <v>0.75</v>
      </c>
      <c r="H19" s="11">
        <v>0.2638888888888889</v>
      </c>
      <c r="I19" s="5">
        <f t="shared" si="3"/>
        <v>6.333333333333333</v>
      </c>
      <c r="J19" s="7">
        <f t="shared" si="2"/>
        <v>3073.3904442285611</v>
      </c>
      <c r="K19" s="10"/>
      <c r="L19" s="1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6">
      <c r="A20" s="8">
        <v>19</v>
      </c>
      <c r="B20" s="4" t="s">
        <v>30</v>
      </c>
      <c r="C20" s="9">
        <v>1.1160000000000001</v>
      </c>
      <c r="D20" s="9">
        <v>8.9999999999999993E-3</v>
      </c>
      <c r="E20" s="9">
        <v>0.40600000000000003</v>
      </c>
      <c r="F20" s="8">
        <v>50</v>
      </c>
      <c r="G20" s="37">
        <f t="shared" si="0"/>
        <v>0.83333333333333337</v>
      </c>
      <c r="H20" s="11">
        <v>0.2673611111111111</v>
      </c>
      <c r="I20" s="5">
        <f t="shared" si="3"/>
        <v>6.416666666666667</v>
      </c>
      <c r="J20" s="7">
        <f t="shared" si="2"/>
        <v>2426.8436144401148</v>
      </c>
      <c r="K20" s="10">
        <f>AVERAGE(J20:J21)</f>
        <v>2746.1216087052421</v>
      </c>
      <c r="L20" s="10">
        <f>STDEV(J20:J21)</f>
        <v>451.52726965702351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6">
      <c r="A21" s="8">
        <v>20</v>
      </c>
      <c r="B21" s="4" t="s">
        <v>31</v>
      </c>
      <c r="C21" s="9">
        <v>1.423</v>
      </c>
      <c r="D21" s="9">
        <v>1.9E-2</v>
      </c>
      <c r="E21" s="9">
        <v>0.40600000000000003</v>
      </c>
      <c r="F21" s="8">
        <v>50</v>
      </c>
      <c r="G21" s="37">
        <f t="shared" si="0"/>
        <v>0.83333333333333337</v>
      </c>
      <c r="H21" s="11">
        <v>0.2673611111111111</v>
      </c>
      <c r="I21" s="5">
        <f t="shared" si="3"/>
        <v>6.416666666666667</v>
      </c>
      <c r="J21" s="7">
        <f t="shared" si="2"/>
        <v>3065.3996029703694</v>
      </c>
      <c r="K21" s="10"/>
      <c r="L21" s="10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6">
      <c r="A22" s="8">
        <v>21</v>
      </c>
      <c r="B22" s="4" t="s">
        <v>32</v>
      </c>
      <c r="C22" s="5">
        <v>1.5069999999999999</v>
      </c>
      <c r="D22" s="9">
        <v>0.01</v>
      </c>
      <c r="E22" s="5">
        <v>0.4</v>
      </c>
      <c r="F22" s="4">
        <v>55</v>
      </c>
      <c r="G22" s="36">
        <f t="shared" si="0"/>
        <v>0.91666666666666663</v>
      </c>
      <c r="H22" s="6">
        <v>0.27083333333333331</v>
      </c>
      <c r="I22" s="5">
        <f t="shared" si="3"/>
        <v>6.5</v>
      </c>
      <c r="J22" s="7">
        <f t="shared" si="2"/>
        <v>3334.7014925373128</v>
      </c>
      <c r="K22" s="7">
        <f>AVERAGE(J22:J23)</f>
        <v>3360.7276119402977</v>
      </c>
      <c r="L22" s="7">
        <f>STDEV(J22:J23)</f>
        <v>36.80649103564317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6">
      <c r="A23" s="8">
        <v>22</v>
      </c>
      <c r="B23" s="4" t="s">
        <v>33</v>
      </c>
      <c r="C23" s="9">
        <v>1.5529999999999999</v>
      </c>
      <c r="D23" s="5">
        <v>2.3E-2</v>
      </c>
      <c r="E23" s="5">
        <v>0.4</v>
      </c>
      <c r="F23" s="8">
        <v>55</v>
      </c>
      <c r="G23" s="37">
        <f t="shared" si="0"/>
        <v>0.91666666666666663</v>
      </c>
      <c r="H23" s="6">
        <v>0.27083333333333331</v>
      </c>
      <c r="I23" s="5">
        <f t="shared" si="3"/>
        <v>6.5</v>
      </c>
      <c r="J23" s="7">
        <f t="shared" si="2"/>
        <v>3386.7537313432831</v>
      </c>
      <c r="K23" s="10"/>
      <c r="L23" s="1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6">
      <c r="A24" s="8">
        <v>23</v>
      </c>
      <c r="B24" s="4" t="s">
        <v>34</v>
      </c>
      <c r="C24" s="9">
        <v>1.385</v>
      </c>
      <c r="D24" s="9">
        <v>7.0000000000000001E-3</v>
      </c>
      <c r="E24" s="9">
        <v>0.42099999999999999</v>
      </c>
      <c r="F24" s="8">
        <v>60</v>
      </c>
      <c r="G24" s="37">
        <f t="shared" si="0"/>
        <v>1</v>
      </c>
      <c r="H24" s="11">
        <v>0.27430555555555552</v>
      </c>
      <c r="I24" s="5">
        <f t="shared" si="3"/>
        <v>6.583333333333333</v>
      </c>
      <c r="J24" s="7">
        <f t="shared" si="2"/>
        <v>2920.0198532279223</v>
      </c>
      <c r="K24" s="10">
        <f>AVERAGE(J24:J25)</f>
        <v>2976.3888396497323</v>
      </c>
      <c r="L24" s="10">
        <f>STDEV(J24:J25)</f>
        <v>79.717785094948795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6">
      <c r="A25" s="30">
        <v>24</v>
      </c>
      <c r="B25" s="30" t="s">
        <v>35</v>
      </c>
      <c r="C25" s="31">
        <v>1.48</v>
      </c>
      <c r="D25" s="9">
        <v>3.1E-2</v>
      </c>
      <c r="E25" s="31">
        <v>0.42099999999999999</v>
      </c>
      <c r="F25" s="30">
        <v>60</v>
      </c>
      <c r="G25" s="37">
        <f t="shared" si="0"/>
        <v>1</v>
      </c>
      <c r="H25" s="32">
        <v>0.27430555555555552</v>
      </c>
      <c r="I25" s="5">
        <f t="shared" si="3"/>
        <v>6.583333333333333</v>
      </c>
      <c r="J25" s="33">
        <f t="shared" si="2"/>
        <v>3032.7578260715427</v>
      </c>
      <c r="K25" s="33"/>
      <c r="L25" s="3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55000000000000004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3"/>
      <c r="M26" s="3"/>
    </row>
    <row r="27" spans="1:26" ht="14.25" customHeight="1" x14ac:dyDescent="0.5500000000000000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3"/>
      <c r="M27" s="3"/>
    </row>
    <row r="28" spans="1:26" ht="14.25" customHeight="1" x14ac:dyDescent="0.6">
      <c r="A28" s="26"/>
      <c r="B28" s="25"/>
      <c r="C28" s="25"/>
      <c r="D28" s="25"/>
      <c r="E28" s="25"/>
      <c r="F28" s="25"/>
      <c r="G28" s="28"/>
      <c r="H28" s="27"/>
      <c r="I28" s="29"/>
      <c r="J28" s="29"/>
      <c r="K28" s="2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6" ht="14.25" customHeight="1" x14ac:dyDescent="0.6">
      <c r="A29" s="26"/>
      <c r="B29" s="26"/>
      <c r="C29" s="25"/>
      <c r="D29" s="25"/>
      <c r="E29" s="25"/>
      <c r="F29" s="25"/>
      <c r="G29" s="28"/>
      <c r="H29" s="27"/>
      <c r="I29" s="29"/>
      <c r="J29" s="29"/>
      <c r="K29" s="2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6" ht="14.25" customHeight="1" x14ac:dyDescent="0.6">
      <c r="A30" s="26"/>
      <c r="B30" s="26"/>
      <c r="C30" s="25"/>
      <c r="D30" s="25"/>
      <c r="E30" s="25"/>
      <c r="F30" s="25"/>
      <c r="G30" s="28"/>
      <c r="H30" s="27"/>
      <c r="I30" s="25"/>
      <c r="J30" s="29"/>
      <c r="K30" s="2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6" ht="14.25" customHeight="1" x14ac:dyDescent="0.6">
      <c r="A31" s="26"/>
      <c r="B31" s="26"/>
      <c r="C31" s="25"/>
      <c r="D31" s="25"/>
      <c r="E31" s="25"/>
      <c r="F31" s="25"/>
      <c r="G31" s="28"/>
      <c r="H31" s="27"/>
      <c r="I31" s="25"/>
      <c r="J31" s="29"/>
      <c r="K31" s="2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6" ht="14.25" customHeight="1" x14ac:dyDescent="0.6">
      <c r="A32" s="26"/>
      <c r="B32" s="26"/>
      <c r="C32" s="25"/>
      <c r="D32" s="25"/>
      <c r="E32" s="25"/>
      <c r="F32" s="25"/>
      <c r="G32" s="28"/>
      <c r="H32" s="27"/>
      <c r="I32" s="25"/>
      <c r="J32" s="29"/>
      <c r="K32" s="2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6" ht="14.25" customHeight="1" x14ac:dyDescent="0.6">
      <c r="A33" s="26"/>
      <c r="B33" s="26"/>
      <c r="C33" s="25"/>
      <c r="D33" s="25"/>
      <c r="E33" s="25"/>
      <c r="F33" s="25"/>
      <c r="G33" s="28"/>
      <c r="H33" s="27"/>
      <c r="I33" s="25"/>
      <c r="J33" s="29"/>
      <c r="K33" s="2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6" ht="14.25" customHeight="1" x14ac:dyDescent="0.6">
      <c r="A34" s="26"/>
      <c r="B34" s="26"/>
      <c r="C34" s="25"/>
      <c r="D34" s="25"/>
      <c r="E34" s="25"/>
      <c r="F34" s="25"/>
      <c r="G34" s="28"/>
      <c r="H34" s="27"/>
      <c r="I34" s="25"/>
      <c r="J34" s="29"/>
      <c r="K34" s="2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6" ht="14.25" customHeight="1" x14ac:dyDescent="0.6">
      <c r="A35" s="26"/>
      <c r="B35" s="26"/>
      <c r="C35" s="25"/>
      <c r="D35" s="25"/>
      <c r="E35" s="25"/>
      <c r="F35" s="25"/>
      <c r="G35" s="28"/>
      <c r="H35" s="25"/>
      <c r="I35" s="25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6" ht="14.25" customHeight="1" x14ac:dyDescent="0.6">
      <c r="A36" s="26"/>
      <c r="B36" s="26"/>
      <c r="C36" s="25"/>
      <c r="D36" s="25"/>
      <c r="E36" s="25"/>
      <c r="F36" s="25"/>
      <c r="G36" s="28"/>
      <c r="H36" s="27"/>
      <c r="I36" s="25"/>
      <c r="J36" s="29"/>
      <c r="K36" s="29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6" ht="14.25" customHeight="1" x14ac:dyDescent="0.6">
      <c r="A37" s="26"/>
      <c r="B37" s="26"/>
      <c r="C37" s="25"/>
      <c r="D37" s="25"/>
      <c r="E37" s="25"/>
      <c r="F37" s="25"/>
      <c r="G37" s="28"/>
      <c r="H37" s="27"/>
      <c r="I37" s="25"/>
      <c r="J37" s="29"/>
      <c r="K37" s="2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6" ht="14.25" customHeight="1" x14ac:dyDescent="0.6">
      <c r="A38" s="12"/>
      <c r="B38" s="3"/>
      <c r="C38" s="3"/>
      <c r="D38" s="3"/>
      <c r="E38" s="3"/>
      <c r="F38" s="3"/>
      <c r="G38" s="3"/>
      <c r="H38" s="3"/>
      <c r="I38" s="3"/>
      <c r="J38" s="3"/>
      <c r="K38" s="13"/>
      <c r="L38" s="1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6">
      <c r="A39" s="1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6">
      <c r="A40" s="1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6">
      <c r="A41" s="1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6">
      <c r="A42" s="1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zoomScale="70" zoomScaleNormal="70" workbookViewId="0">
      <selection activeCell="Q26" sqref="Q26"/>
    </sheetView>
  </sheetViews>
  <sheetFormatPr defaultColWidth="12.6640625" defaultRowHeight="15" customHeight="1" x14ac:dyDescent="0.45"/>
  <cols>
    <col min="1" max="1" width="34.80859375" customWidth="1"/>
    <col min="2" max="2" width="9.6640625" customWidth="1"/>
    <col min="3" max="17" width="7.80859375" customWidth="1"/>
    <col min="18" max="18" width="24.140625" customWidth="1"/>
    <col min="19" max="26" width="7.80859375" customWidth="1"/>
  </cols>
  <sheetData>
    <row r="1" spans="1:22" ht="14.25" customHeight="1" x14ac:dyDescent="0.6">
      <c r="F1" s="14" t="s">
        <v>36</v>
      </c>
      <c r="S1" s="14" t="s">
        <v>37</v>
      </c>
      <c r="T1" s="15" t="s">
        <v>38</v>
      </c>
      <c r="V1" s="16" t="s">
        <v>36</v>
      </c>
    </row>
    <row r="2" spans="1:22" ht="14.25" customHeight="1" x14ac:dyDescent="0.6">
      <c r="A2" s="17" t="s">
        <v>1</v>
      </c>
      <c r="B2" s="17" t="s">
        <v>9</v>
      </c>
      <c r="C2" s="17" t="s">
        <v>11</v>
      </c>
      <c r="E2" s="18" t="s">
        <v>39</v>
      </c>
      <c r="F2" s="8">
        <f>B4/B3</f>
        <v>1.287812565221726</v>
      </c>
      <c r="G2" s="17"/>
      <c r="R2" s="19" t="s">
        <v>40</v>
      </c>
      <c r="S2" s="16" t="e">
        <f>B3/#REF!</f>
        <v>#REF!</v>
      </c>
      <c r="T2" s="18" t="e">
        <f t="shared" ref="T2" si="0">S2*SQRT((C6/B6)^2+(C3/B3)^2)</f>
        <v>#REF!</v>
      </c>
      <c r="U2" s="16" t="s">
        <v>39</v>
      </c>
      <c r="V2" s="16" t="e">
        <f>S2/S3</f>
        <v>#REF!</v>
      </c>
    </row>
    <row r="3" spans="1:22" ht="14.25" customHeight="1" x14ac:dyDescent="0.6">
      <c r="A3" s="34" t="s">
        <v>50</v>
      </c>
      <c r="B3" s="20">
        <f>AVERAGE('Raw Data'!K2,'Raw Data'!K4,'Raw Data'!K6)</f>
        <v>513.11239324408996</v>
      </c>
      <c r="C3" s="20">
        <f>STDEV('Raw Data'!L2,'Raw Data'!L4,'Raw Data'!L6)</f>
        <v>1.068355879587219</v>
      </c>
      <c r="E3" s="18" t="s">
        <v>43</v>
      </c>
      <c r="F3" s="18">
        <f>B5/B6</f>
        <v>0.98261196192752154</v>
      </c>
      <c r="G3" s="18"/>
      <c r="R3" s="21" t="s">
        <v>42</v>
      </c>
      <c r="S3" s="16" t="e">
        <f>B4/#REF!</f>
        <v>#REF!</v>
      </c>
      <c r="T3" s="18" t="e">
        <f>S3*SQRT((#REF!/#REF!)^2+(C4/B4)^2)</f>
        <v>#REF!</v>
      </c>
      <c r="U3" s="16" t="s">
        <v>41</v>
      </c>
      <c r="V3" s="16" t="e">
        <f>S4/S5</f>
        <v>#REF!</v>
      </c>
    </row>
    <row r="4" spans="1:22" ht="14.25" customHeight="1" x14ac:dyDescent="0.6">
      <c r="A4" s="34" t="s">
        <v>51</v>
      </c>
      <c r="B4" s="20">
        <f>AVERAGE('Raw Data'!K8,'Raw Data'!K10,'Raw Data'!K12)</f>
        <v>660.79258739073055</v>
      </c>
      <c r="C4" s="20">
        <f>STDEV('Raw Data'!L8,'Raw Data'!L10,'Raw Data'!L12)</f>
        <v>4.7926771412269904</v>
      </c>
      <c r="R4" s="22" t="s">
        <v>44</v>
      </c>
      <c r="S4" s="16" t="e">
        <f>B5/#REF!</f>
        <v>#REF!</v>
      </c>
      <c r="T4" s="18" t="e">
        <f>S4*SQRT((#REF!/#REF!)^2+(C5/B5)^2)</f>
        <v>#REF!</v>
      </c>
    </row>
    <row r="5" spans="1:22" ht="14.25" customHeight="1" x14ac:dyDescent="0.6">
      <c r="A5" s="34" t="s">
        <v>53</v>
      </c>
      <c r="B5" s="20">
        <f>AVERAGE('Raw Data'!K14,'Raw Data'!K16,'Raw Data'!K18)</f>
        <v>2975.0994570271578</v>
      </c>
      <c r="C5" s="20">
        <f>STDEV('Raw Data'!L14,'Raw Data'!L16,'Raw Data'!L18)</f>
        <v>235.78779614122882</v>
      </c>
      <c r="R5" s="21" t="s">
        <v>45</v>
      </c>
      <c r="S5" s="16" t="e">
        <f>B6/#REF!</f>
        <v>#REF!</v>
      </c>
      <c r="T5" s="18" t="e">
        <f>S5*SQRT((#REF!/#REF!)^2+(C6/B6)^2)</f>
        <v>#REF!</v>
      </c>
    </row>
    <row r="6" spans="1:22" ht="14.25" customHeight="1" x14ac:dyDescent="0.6">
      <c r="A6" s="34" t="s">
        <v>52</v>
      </c>
      <c r="B6" s="20">
        <f>AVERAGE('Raw Data'!K20,'Raw Data'!K22,'Raw Data'!K24)</f>
        <v>3027.7460200984242</v>
      </c>
      <c r="C6" s="20">
        <f>STDEV('Raw Data'!L20,'Raw Data'!L22,'Raw Data'!L24)</f>
        <v>228.06322083597928</v>
      </c>
      <c r="T6" s="18"/>
    </row>
    <row r="7" spans="1:22" ht="14.25" customHeight="1" x14ac:dyDescent="0.55000000000000004">
      <c r="Q7" s="18"/>
    </row>
    <row r="8" spans="1:22" ht="14.25" customHeight="1" x14ac:dyDescent="0.45"/>
    <row r="9" spans="1:22" ht="14.25" customHeight="1" x14ac:dyDescent="0.45"/>
    <row r="10" spans="1:22" ht="14.25" customHeight="1" x14ac:dyDescent="0.45"/>
    <row r="11" spans="1:22" ht="14.25" customHeight="1" x14ac:dyDescent="0.45"/>
    <row r="12" spans="1:22" ht="14.25" customHeight="1" x14ac:dyDescent="0.45"/>
    <row r="13" spans="1:22" ht="14.25" customHeight="1" x14ac:dyDescent="0.45"/>
    <row r="14" spans="1:22" ht="14.25" customHeight="1" x14ac:dyDescent="0.45"/>
    <row r="15" spans="1:22" ht="14.25" customHeight="1" x14ac:dyDescent="0.45"/>
    <row r="16" spans="1:22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C12" sqref="C12"/>
    </sheetView>
  </sheetViews>
  <sheetFormatPr defaultColWidth="12.6640625" defaultRowHeight="15" customHeight="1" x14ac:dyDescent="0.45"/>
  <cols>
    <col min="1" max="26" width="7.80859375" customWidth="1"/>
  </cols>
  <sheetData>
    <row r="1" spans="1:7" ht="14.25" customHeight="1" x14ac:dyDescent="0.55000000000000004">
      <c r="A1" s="38" t="s">
        <v>46</v>
      </c>
      <c r="B1" s="39"/>
      <c r="C1" s="39"/>
      <c r="E1" s="38" t="s">
        <v>47</v>
      </c>
      <c r="F1" s="39"/>
      <c r="G1" s="39"/>
    </row>
    <row r="2" spans="1:7" ht="14.25" customHeight="1" x14ac:dyDescent="0.55000000000000004">
      <c r="A2" s="16" t="s">
        <v>1</v>
      </c>
      <c r="B2" s="16" t="s">
        <v>48</v>
      </c>
      <c r="C2" s="16" t="s">
        <v>49</v>
      </c>
      <c r="E2" s="16" t="s">
        <v>1</v>
      </c>
      <c r="F2" s="16" t="s">
        <v>48</v>
      </c>
      <c r="G2" s="16" t="s">
        <v>49</v>
      </c>
    </row>
    <row r="3" spans="1:7" ht="14.25" customHeight="1" x14ac:dyDescent="0.55000000000000004">
      <c r="A3" s="16">
        <v>1</v>
      </c>
      <c r="B3" s="16">
        <v>0.38500000000000001</v>
      </c>
      <c r="C3" s="23">
        <f>(6000*0.1)/(B3*20)</f>
        <v>77.922077922077918</v>
      </c>
      <c r="E3" s="16">
        <v>4</v>
      </c>
      <c r="F3" s="16">
        <v>0.27700000000000002</v>
      </c>
      <c r="G3" s="23">
        <f>(6000*0.13)/(F3*20)</f>
        <v>140.79422382671478</v>
      </c>
    </row>
    <row r="4" spans="1:7" ht="14.25" customHeight="1" x14ac:dyDescent="0.55000000000000004">
      <c r="A4" s="16">
        <v>2</v>
      </c>
      <c r="B4" s="16">
        <v>0.28000000000000003</v>
      </c>
      <c r="C4" s="23">
        <f>(6000*0.1)/(B4*20)</f>
        <v>107.14285714285714</v>
      </c>
      <c r="E4" s="16">
        <v>5</v>
      </c>
      <c r="F4" s="16">
        <v>0.252</v>
      </c>
      <c r="G4" s="23">
        <f t="shared" ref="G4:G8" si="0">(6000*0.13)/(F4*20)</f>
        <v>154.76190476190476</v>
      </c>
    </row>
    <row r="5" spans="1:7" ht="14.25" customHeight="1" x14ac:dyDescent="0.55000000000000004">
      <c r="A5" s="16">
        <v>3</v>
      </c>
      <c r="B5" s="16">
        <v>0.214</v>
      </c>
      <c r="C5" s="23">
        <f>(6000*0.1)/(B5*20)</f>
        <v>140.18691588785046</v>
      </c>
      <c r="E5" s="16">
        <v>6</v>
      </c>
      <c r="F5" s="16">
        <v>0.373</v>
      </c>
      <c r="G5" s="23">
        <f t="shared" si="0"/>
        <v>104.55764075067025</v>
      </c>
    </row>
    <row r="6" spans="1:7" ht="14.25" customHeight="1" x14ac:dyDescent="0.55000000000000004">
      <c r="A6" s="16">
        <v>7</v>
      </c>
      <c r="B6" s="16">
        <v>0.33400000000000002</v>
      </c>
      <c r="C6" s="23">
        <f>(6000*0.1)/(B6*20)</f>
        <v>89.820359281437121</v>
      </c>
      <c r="E6" s="16">
        <v>10</v>
      </c>
      <c r="F6" s="16">
        <v>0.33300000000000002</v>
      </c>
      <c r="G6" s="23">
        <f t="shared" si="0"/>
        <v>117.11711711711712</v>
      </c>
    </row>
    <row r="7" spans="1:7" ht="14.25" customHeight="1" x14ac:dyDescent="0.55000000000000004">
      <c r="A7" s="16">
        <v>8</v>
      </c>
      <c r="B7" s="16">
        <v>0.36</v>
      </c>
      <c r="C7" s="23">
        <f t="shared" ref="C7:C8" si="1">(6000*0.1)/(B7*20)</f>
        <v>83.333333333333343</v>
      </c>
      <c r="E7" s="16">
        <v>11</v>
      </c>
      <c r="F7" s="16">
        <v>0.23400000000000001</v>
      </c>
      <c r="G7" s="23">
        <f t="shared" si="0"/>
        <v>166.66666666666666</v>
      </c>
    </row>
    <row r="8" spans="1:7" ht="14.25" customHeight="1" x14ac:dyDescent="0.55000000000000004">
      <c r="A8" s="16">
        <v>9</v>
      </c>
      <c r="B8" s="16">
        <v>0.32100000000000001</v>
      </c>
      <c r="C8" s="23">
        <f t="shared" si="1"/>
        <v>93.45794392523365</v>
      </c>
      <c r="E8" s="16">
        <v>12</v>
      </c>
      <c r="F8" s="16">
        <v>0.27100000000000002</v>
      </c>
      <c r="G8" s="23">
        <f t="shared" si="0"/>
        <v>143.91143911439116</v>
      </c>
    </row>
    <row r="9" spans="1:7" ht="14.25" customHeight="1" x14ac:dyDescent="0.55000000000000004">
      <c r="A9" s="16"/>
      <c r="B9" s="16"/>
      <c r="C9" s="23"/>
      <c r="E9" s="16"/>
      <c r="F9" s="16"/>
    </row>
    <row r="10" spans="1:7" ht="14.25" customHeight="1" x14ac:dyDescent="0.55000000000000004">
      <c r="A10" s="16"/>
      <c r="B10" s="16"/>
      <c r="C10" s="23"/>
      <c r="E10" s="16"/>
      <c r="F10" s="16"/>
    </row>
    <row r="11" spans="1:7" ht="14.25" customHeight="1" x14ac:dyDescent="0.55000000000000004">
      <c r="A11" s="16"/>
      <c r="B11" s="16"/>
      <c r="C11" s="23"/>
      <c r="E11" s="16"/>
      <c r="F11" s="16"/>
    </row>
    <row r="12" spans="1:7" ht="14.25" customHeight="1" x14ac:dyDescent="0.45"/>
    <row r="13" spans="1:7" ht="14.25" customHeight="1" x14ac:dyDescent="0.45"/>
    <row r="14" spans="1:7" ht="14.25" customHeight="1" x14ac:dyDescent="0.45"/>
    <row r="15" spans="1:7" ht="14.25" customHeight="1" x14ac:dyDescent="0.45"/>
    <row r="16" spans="1:7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mergeCells count="2">
    <mergeCell ref="A1:C1"/>
    <mergeCell ref="E1:G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Graph</vt:lpstr>
      <vt:lpstr>Volumes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</cp:lastModifiedBy>
  <dcterms:created xsi:type="dcterms:W3CDTF">2021-12-16T16:25:18Z</dcterms:created>
  <dcterms:modified xsi:type="dcterms:W3CDTF">2022-04-08T16:17:02Z</dcterms:modified>
</cp:coreProperties>
</file>