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Macrophage/"/>
    </mc:Choice>
  </mc:AlternateContent>
  <xr:revisionPtr revIDLastSave="0" documentId="13_ncr:1_{21726C7A-E4D9-D640-9E1E-9A7751F98B33}" xr6:coauthVersionLast="45" xr6:coauthVersionMax="45" xr10:uidLastSave="{00000000-0000-0000-0000-000000000000}"/>
  <bookViews>
    <workbookView xWindow="1580" yWindow="1960" windowWidth="26840" windowHeight="14620" xr2:uid="{45B7D687-99C6-8948-9E6F-0B43FC10F783}"/>
  </bookViews>
  <sheets>
    <sheet name="T=24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1" l="1"/>
  <c r="I21" i="1" s="1"/>
  <c r="D21" i="1"/>
  <c r="E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R5" i="1" l="1"/>
  <c r="Q5" i="1"/>
  <c r="R8" i="1"/>
  <c r="Q8" i="1"/>
  <c r="R7" i="1"/>
  <c r="Q7" i="1"/>
  <c r="R3" i="1"/>
  <c r="Q3" i="1"/>
  <c r="T4" i="1"/>
  <c r="T5" i="1"/>
  <c r="T6" i="1"/>
  <c r="T7" i="1"/>
  <c r="T8" i="1"/>
  <c r="R6" i="1"/>
  <c r="Q6" i="1"/>
  <c r="R4" i="1"/>
  <c r="Q4" i="1"/>
  <c r="U3" i="1" l="1"/>
  <c r="AK3" i="1"/>
  <c r="AL3" i="1" s="1"/>
  <c r="AK6" i="1"/>
  <c r="AL6" i="1" s="1"/>
  <c r="U6" i="1"/>
  <c r="AK7" i="1"/>
  <c r="AL7" i="1" s="1"/>
  <c r="U7" i="1"/>
  <c r="AK8" i="1"/>
  <c r="AL8" i="1" s="1"/>
  <c r="U8" i="1"/>
  <c r="AK5" i="1"/>
  <c r="AL5" i="1" s="1"/>
  <c r="U5" i="1"/>
  <c r="AK4" i="1"/>
  <c r="AL4" i="1" s="1"/>
  <c r="U4" i="1"/>
</calcChain>
</file>

<file path=xl/sharedStrings.xml><?xml version="1.0" encoding="utf-8"?>
<sst xmlns="http://schemas.openxmlformats.org/spreadsheetml/2006/main" count="122" uniqueCount="44">
  <si>
    <t xml:space="preserve"> </t>
  </si>
  <si>
    <t>Track Plate 1</t>
  </si>
  <si>
    <t>Track Plate 2</t>
  </si>
  <si>
    <t>T=24</t>
  </si>
  <si>
    <t>T=2</t>
  </si>
  <si>
    <t>Plate</t>
  </si>
  <si>
    <t>Dilution factor counted</t>
  </si>
  <si>
    <t>Average Cells</t>
  </si>
  <si>
    <t>CFU per well</t>
  </si>
  <si>
    <t>Cysteine?</t>
  </si>
  <si>
    <t>Average CFU per well</t>
  </si>
  <si>
    <t>St Dev</t>
  </si>
  <si>
    <t>Original MOI</t>
  </si>
  <si>
    <t>T-test (vs LVS)</t>
  </si>
  <si>
    <t>Fold Change</t>
  </si>
  <si>
    <t>T-test</t>
  </si>
  <si>
    <t>Bacterial Growth</t>
  </si>
  <si>
    <t>LVS</t>
  </si>
  <si>
    <t>1A</t>
  </si>
  <si>
    <t>TMTC</t>
  </si>
  <si>
    <t>-</t>
  </si>
  <si>
    <t>1B</t>
  </si>
  <si>
    <t>∆chaC</t>
  </si>
  <si>
    <t>1C</t>
  </si>
  <si>
    <t>dptA(-)</t>
  </si>
  <si>
    <t>2A</t>
  </si>
  <si>
    <t>+</t>
  </si>
  <si>
    <t>2B</t>
  </si>
  <si>
    <t>2C</t>
  </si>
  <si>
    <t>dptA(-)*</t>
  </si>
  <si>
    <t>3A</t>
  </si>
  <si>
    <t>3B</t>
  </si>
  <si>
    <t>3C</t>
  </si>
  <si>
    <t>7A</t>
  </si>
  <si>
    <t>7B</t>
  </si>
  <si>
    <t>7C</t>
  </si>
  <si>
    <t>8A</t>
  </si>
  <si>
    <t>8B</t>
  </si>
  <si>
    <t>8C</t>
  </si>
  <si>
    <t>9A</t>
  </si>
  <si>
    <t>9B</t>
  </si>
  <si>
    <t>9C</t>
  </si>
  <si>
    <t>Dilution Factor</t>
  </si>
  <si>
    <t>*Plated 50 ul on circular 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</si>
</sst>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1" fontId="0" fillId="0" borderId="1" xfId="0" applyNumberFormat="1" applyBorder="1"/>
    <xf numFmtId="11" fontId="0" fillId="0" borderId="1" xfId="0" applyNumberFormat="1" applyBorder="1"/>
    <xf numFmtId="11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0" fontId="1" fillId="0" borderId="4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/>
    <xf numFmtId="165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88525962803647E-2"/>
          <c:y val="4.4444444444444398E-2"/>
          <c:w val="0.81558758141088838"/>
          <c:h val="0.68508909027880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'T=24'!$Q$2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'T=24'!$R$3:$R$8</c:f>
                <c:numCache>
                  <c:formatCode>General</c:formatCode>
                  <c:ptCount val="6"/>
                  <c:pt idx="0">
                    <c:v>23094.010767585023</c:v>
                  </c:pt>
                  <c:pt idx="1">
                    <c:v>2</c:v>
                  </c:pt>
                  <c:pt idx="2">
                    <c:v>22.767748469498962</c:v>
                  </c:pt>
                  <c:pt idx="3">
                    <c:v>37018.013633004841</c:v>
                  </c:pt>
                  <c:pt idx="4">
                    <c:v>4.1633319989322652</c:v>
                  </c:pt>
                  <c:pt idx="5">
                    <c:v>44094.59528483433</c:v>
                  </c:pt>
                </c:numCache>
              </c:numRef>
            </c:plus>
            <c:minus>
              <c:numRef>
                <c:f>'T=24'!$R$3:$R$5</c:f>
                <c:numCache>
                  <c:formatCode>General</c:formatCode>
                  <c:ptCount val="3"/>
                  <c:pt idx="0">
                    <c:v>23094.010767585023</c:v>
                  </c:pt>
                  <c:pt idx="1">
                    <c:v>2</c:v>
                  </c:pt>
                  <c:pt idx="2">
                    <c:v>22.767748469498962</c:v>
                  </c:pt>
                </c:numCache>
              </c:numRef>
            </c:minus>
          </c:errBars>
          <c:cat>
            <c:strRef>
              <c:f>'T=24'!$O$3:$O$8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'T=24'!$Q$3:$Q$8</c:f>
              <c:numCache>
                <c:formatCode>0.00E+00</c:formatCode>
                <c:ptCount val="6"/>
                <c:pt idx="0">
                  <c:v>62333.333333333336</c:v>
                </c:pt>
                <c:pt idx="1">
                  <c:v>2</c:v>
                </c:pt>
                <c:pt idx="2">
                  <c:v>73.1111111111111</c:v>
                </c:pt>
                <c:pt idx="3">
                  <c:v>114666.66666666667</c:v>
                </c:pt>
                <c:pt idx="4">
                  <c:v>3.3333333333333335</c:v>
                </c:pt>
                <c:pt idx="5">
                  <c:v>96666.666666666672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5-FA44-8FBD-D3C0B1DA5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7281645247209"/>
          <c:y val="4.4444444444444398E-2"/>
          <c:w val="0.8612743970774448"/>
          <c:h val="0.68508909027880949"/>
        </c:manualLayout>
      </c:layout>
      <c:barChart>
        <c:barDir val="col"/>
        <c:grouping val="clustered"/>
        <c:varyColors val="0"/>
        <c:ser>
          <c:idx val="1"/>
          <c:order val="0"/>
          <c:tx>
            <c:v>T=2</c:v>
          </c:tx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'T=24'!$Z$3:$Z$8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9.4516312525052175</c:v>
                  </c:pt>
                  <c:pt idx="2">
                    <c:v>11.135528725660043</c:v>
                  </c:pt>
                  <c:pt idx="3">
                    <c:v>4</c:v>
                  </c:pt>
                  <c:pt idx="4">
                    <c:v>4.1633319989322635</c:v>
                  </c:pt>
                  <c:pt idx="5">
                    <c:v>15.620499351813308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'T=24'!$Y$3:$Y$8</c:f>
              <c:numCache>
                <c:formatCode>0.00E+00</c:formatCode>
                <c:ptCount val="6"/>
                <c:pt idx="0">
                  <c:v>20</c:v>
                </c:pt>
                <c:pt idx="1">
                  <c:v>11.333333333333334</c:v>
                </c:pt>
                <c:pt idx="2">
                  <c:v>28</c:v>
                </c:pt>
                <c:pt idx="3">
                  <c:v>20</c:v>
                </c:pt>
                <c:pt idx="4">
                  <c:v>15.333333333333334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5-614C-969C-3012C069870C}"/>
            </c:ext>
          </c:extLst>
        </c:ser>
        <c:ser>
          <c:idx val="0"/>
          <c:order val="1"/>
          <c:tx>
            <c:v>T=24</c:v>
          </c:tx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'T=24'!$R$3:$R$8</c:f>
                <c:numCache>
                  <c:formatCode>General</c:formatCode>
                  <c:ptCount val="6"/>
                  <c:pt idx="0">
                    <c:v>23094.010767585023</c:v>
                  </c:pt>
                  <c:pt idx="1">
                    <c:v>2</c:v>
                  </c:pt>
                  <c:pt idx="2">
                    <c:v>22.767748469498962</c:v>
                  </c:pt>
                  <c:pt idx="3">
                    <c:v>37018.013633004841</c:v>
                  </c:pt>
                  <c:pt idx="4">
                    <c:v>4.1633319989322652</c:v>
                  </c:pt>
                  <c:pt idx="5">
                    <c:v>44094.59528483433</c:v>
                  </c:pt>
                </c:numCache>
              </c:numRef>
            </c:plus>
            <c:minus>
              <c:numRef>
                <c:f>'T=24'!$R$3:$R$5</c:f>
                <c:numCache>
                  <c:formatCode>General</c:formatCode>
                  <c:ptCount val="3"/>
                  <c:pt idx="0">
                    <c:v>23094.010767585023</c:v>
                  </c:pt>
                  <c:pt idx="1">
                    <c:v>2</c:v>
                  </c:pt>
                  <c:pt idx="2">
                    <c:v>22.767748469498962</c:v>
                  </c:pt>
                </c:numCache>
              </c:numRef>
            </c:minus>
          </c:errBars>
          <c:cat>
            <c:strRef>
              <c:f>'T=24'!$O$3:$O$8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'T=24'!$Q$3:$Q$8</c:f>
              <c:numCache>
                <c:formatCode>0.00E+00</c:formatCode>
                <c:ptCount val="6"/>
                <c:pt idx="0">
                  <c:v>62333.333333333336</c:v>
                </c:pt>
                <c:pt idx="1">
                  <c:v>2</c:v>
                </c:pt>
                <c:pt idx="2">
                  <c:v>73.1111111111111</c:v>
                </c:pt>
                <c:pt idx="3">
                  <c:v>114666.66666666667</c:v>
                </c:pt>
                <c:pt idx="4">
                  <c:v>3.3333333333333335</c:v>
                </c:pt>
                <c:pt idx="5">
                  <c:v>96666.666666666672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05-614C-969C-3012C0698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8386578757137793"/>
          <c:y val="1.7563028920450363E-2"/>
          <c:w val="0.1876430834315766"/>
          <c:h val="6.982439459218541E-2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- cysteine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'T=24'!$AL$3:$AL$5</c:f>
                <c:numCache>
                  <c:formatCode>General</c:formatCode>
                  <c:ptCount val="3"/>
                  <c:pt idx="0">
                    <c:v>1154.7005383792512</c:v>
                  </c:pt>
                  <c:pt idx="1">
                    <c:v>0.29920618766537754</c:v>
                  </c:pt>
                  <c:pt idx="2">
                    <c:v>1.2261157333211081</c:v>
                  </c:pt>
                </c:numCache>
              </c:numRef>
            </c:plus>
            <c:minus>
              <c:numRef>
                <c:f>'T=24'!$AL$3:$AL$5</c:f>
                <c:numCache>
                  <c:formatCode>General</c:formatCode>
                  <c:ptCount val="3"/>
                  <c:pt idx="0">
                    <c:v>1154.7005383792512</c:v>
                  </c:pt>
                  <c:pt idx="1">
                    <c:v>0.29920618766537754</c:v>
                  </c:pt>
                  <c:pt idx="2">
                    <c:v>1.2261157333211081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'T=24'!$AI$3:$AI$8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'T=24'!$AK$3:$AK$5</c:f>
              <c:numCache>
                <c:formatCode>0.00E+00</c:formatCode>
                <c:ptCount val="3"/>
                <c:pt idx="0">
                  <c:v>3116.666666666667</c:v>
                </c:pt>
                <c:pt idx="1">
                  <c:v>0.1764705882352941</c:v>
                </c:pt>
                <c:pt idx="2">
                  <c:v>2.6111111111111107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7-2C4C-AE5B-B694066AB985}"/>
            </c:ext>
          </c:extLst>
        </c:ser>
        <c:ser>
          <c:idx val="0"/>
          <c:order val="1"/>
          <c:tx>
            <c:v>+ cysteine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'T=24'!$AL$6:$AL$8</c:f>
                <c:numCache>
                  <c:formatCode>General</c:formatCode>
                  <c:ptCount val="3"/>
                  <c:pt idx="0">
                    <c:v>2080.2340149835759</c:v>
                  </c:pt>
                  <c:pt idx="1">
                    <c:v>0.28754861026980783</c:v>
                  </c:pt>
                  <c:pt idx="2">
                    <c:v>3543.48622328785</c:v>
                  </c:pt>
                </c:numCache>
              </c:numRef>
            </c:plus>
            <c:minus>
              <c:numRef>
                <c:f>'T=24'!$AL$6:$AL$8</c:f>
                <c:numCache>
                  <c:formatCode>General</c:formatCode>
                  <c:ptCount val="3"/>
                  <c:pt idx="0">
                    <c:v>2080.2340149835759</c:v>
                  </c:pt>
                  <c:pt idx="1">
                    <c:v>0.28754861026980783</c:v>
                  </c:pt>
                  <c:pt idx="2">
                    <c:v>3543.48622328785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'T=24'!$AI$3:$AI$8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'T=24'!$AK$6:$AK$8</c:f>
              <c:numCache>
                <c:formatCode>0.00E+00</c:formatCode>
                <c:ptCount val="3"/>
                <c:pt idx="0">
                  <c:v>5733.3333333333339</c:v>
                </c:pt>
                <c:pt idx="1">
                  <c:v>0.21739130434782608</c:v>
                </c:pt>
                <c:pt idx="2">
                  <c:v>4027.7777777777778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47-2C4C-AE5B-B694066AB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86112"/>
        <c:axId val="401905744"/>
      </c:barChart>
      <c:catAx>
        <c:axId val="4018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905744"/>
        <c:crossesAt val="0.1"/>
        <c:auto val="1"/>
        <c:lblAlgn val="ctr"/>
        <c:lblOffset val="100"/>
        <c:noMultiLvlLbl val="0"/>
      </c:catAx>
      <c:valAx>
        <c:axId val="40190574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Bacterial Growth</a:t>
                </a:r>
              </a:p>
              <a:p>
                <a:pPr>
                  <a:defRPr sz="1600" b="1"/>
                </a:pPr>
                <a:r>
                  <a:rPr lang="en-US" sz="1600" b="1"/>
                  <a:t>(Fold Change)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88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514350</xdr:colOff>
      <xdr:row>44</xdr:row>
      <xdr:rowOff>114300</xdr:rowOff>
    </xdr:from>
    <xdr:to>
      <xdr:col>33</xdr:col>
      <xdr:colOff>342900</xdr:colOff>
      <xdr:row>69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832004-E064-8947-9B46-3E4BB1FF7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76201</xdr:colOff>
      <xdr:row>16</xdr:row>
      <xdr:rowOff>0</xdr:rowOff>
    </xdr:from>
    <xdr:to>
      <xdr:col>29</xdr:col>
      <xdr:colOff>793751</xdr:colOff>
      <xdr:row>41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2DFE15-7AE2-7747-AC29-E1CAE1616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161925</xdr:colOff>
      <xdr:row>38</xdr:row>
      <xdr:rowOff>38100</xdr:rowOff>
    </xdr:from>
    <xdr:to>
      <xdr:col>23</xdr:col>
      <xdr:colOff>730250</xdr:colOff>
      <xdr:row>38</xdr:row>
      <xdr:rowOff>38100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5C8B91F-4A50-2540-8F1F-769AEAA2B718}"/>
            </a:ext>
          </a:extLst>
        </xdr:cNvPr>
        <xdr:cNvCxnSpPr/>
      </xdr:nvCxnSpPr>
      <xdr:spPr>
        <a:xfrm>
          <a:off x="11312525" y="8064500"/>
          <a:ext cx="4060825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447675</xdr:colOff>
      <xdr:row>38</xdr:row>
      <xdr:rowOff>123825</xdr:rowOff>
    </xdr:from>
    <xdr:ext cx="1098442" cy="37414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F5239D3-2049-0B4B-BAC1-52BE4DBD5553}"/>
            </a:ext>
          </a:extLst>
        </xdr:cNvPr>
        <xdr:cNvSpPr txBox="1"/>
      </xdr:nvSpPr>
      <xdr:spPr>
        <a:xfrm>
          <a:off x="12753975" y="8150225"/>
          <a:ext cx="1098442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/>
            <a:t>- cysteine</a:t>
          </a:r>
        </a:p>
      </xdr:txBody>
    </xdr:sp>
    <xdr:clientData/>
  </xdr:oneCellAnchor>
  <xdr:twoCellAnchor>
    <xdr:from>
      <xdr:col>24</xdr:col>
      <xdr:colOff>260350</xdr:colOff>
      <xdr:row>38</xdr:row>
      <xdr:rowOff>38100</xdr:rowOff>
    </xdr:from>
    <xdr:to>
      <xdr:col>29</xdr:col>
      <xdr:colOff>381000</xdr:colOff>
      <xdr:row>38</xdr:row>
      <xdr:rowOff>38100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194AA93-4E3F-5B4D-8D67-33A9E89815A2}"/>
            </a:ext>
          </a:extLst>
        </xdr:cNvPr>
        <xdr:cNvCxnSpPr/>
      </xdr:nvCxnSpPr>
      <xdr:spPr>
        <a:xfrm>
          <a:off x="15716250" y="8064500"/>
          <a:ext cx="418465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250825</xdr:colOff>
      <xdr:row>38</xdr:row>
      <xdr:rowOff>142875</xdr:rowOff>
    </xdr:from>
    <xdr:ext cx="1142749" cy="37414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BFBFC0E-6092-0340-B8FF-9D2F66243EAB}"/>
            </a:ext>
          </a:extLst>
        </xdr:cNvPr>
        <xdr:cNvSpPr txBox="1"/>
      </xdr:nvSpPr>
      <xdr:spPr>
        <a:xfrm>
          <a:off x="17332325" y="8169275"/>
          <a:ext cx="11427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/>
            <a:t>+ cysteine</a:t>
          </a:r>
        </a:p>
      </xdr:txBody>
    </xdr:sp>
    <xdr:clientData/>
  </xdr:oneCellAnchor>
  <xdr:twoCellAnchor>
    <xdr:from>
      <xdr:col>38</xdr:col>
      <xdr:colOff>792180</xdr:colOff>
      <xdr:row>7</xdr:row>
      <xdr:rowOff>25148</xdr:rowOff>
    </xdr:from>
    <xdr:to>
      <xdr:col>50</xdr:col>
      <xdr:colOff>247903</xdr:colOff>
      <xdr:row>27</xdr:row>
      <xdr:rowOff>196472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5B9871C-4307-F546-8FE5-BA5AB8D59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0.11579</cdr:x>
      <cdr:y>0.86289</cdr:y>
    </cdr:from>
    <cdr:to>
      <cdr:x>0.48208</cdr:x>
      <cdr:y>0.86289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1F715772-7FAC-5349-996D-7835ECCFBD1E}"/>
            </a:ext>
          </a:extLst>
        </cdr:cNvPr>
        <cdr:cNvCxnSpPr/>
      </cdr:nvCxnSpPr>
      <cdr:spPr>
        <a:xfrm xmlns:a="http://schemas.openxmlformats.org/drawingml/2006/main">
          <a:off x="1866900" y="4356100"/>
          <a:ext cx="59055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0.2434</cdr:x>
      <cdr:y>0.88302</cdr:y>
    </cdr:from>
    <cdr:to>
      <cdr:x>0.31153</cdr:x>
      <cdr:y>0.95713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22329BC3-6C7C-5D44-BFFF-565A64C260D4}"/>
            </a:ext>
          </a:extLst>
        </cdr:cNvPr>
        <cdr:cNvSpPr txBox="1"/>
      </cdr:nvSpPr>
      <cdr:spPr>
        <a:xfrm xmlns:a="http://schemas.openxmlformats.org/drawingml/2006/main">
          <a:off x="3924300" y="4457700"/>
          <a:ext cx="1098442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- cysteine</a:t>
          </a:r>
        </a:p>
      </cdr:txBody>
    </cdr:sp>
  </cdr:relSizeAnchor>
  <cdr:relSizeAnchor xmlns:cdr="http://schemas.openxmlformats.org/drawingml/2006/chartDrawing">
    <cdr:from>
      <cdr:x>0.5254</cdr:x>
      <cdr:y>0.86289</cdr:y>
    </cdr:from>
    <cdr:to>
      <cdr:x>0.89169</cdr:x>
      <cdr:y>0.86289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120F2832-B493-2C47-9DF0-EF86373151DB}"/>
            </a:ext>
          </a:extLst>
        </cdr:cNvPr>
        <cdr:cNvCxnSpPr/>
      </cdr:nvCxnSpPr>
      <cdr:spPr>
        <a:xfrm xmlns:a="http://schemas.openxmlformats.org/drawingml/2006/main">
          <a:off x="8470900" y="4356100"/>
          <a:ext cx="59055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0.66798</cdr:x>
      <cdr:y>0.88302</cdr:y>
    </cdr:from>
    <cdr:to>
      <cdr:x>0.73886</cdr:x>
      <cdr:y>0.95713</cdr:y>
    </cdr:to>
    <cdr:sp macro="" textlink="">
      <cdr:nvSpPr>
        <cdr:cNvPr id="5" name="TextBox 7">
          <a:extLst xmlns:a="http://schemas.openxmlformats.org/drawingml/2006/main">
            <a:ext uri="{FF2B5EF4-FFF2-40B4-BE49-F238E27FC236}">
              <a16:creationId xmlns:a16="http://schemas.microsoft.com/office/drawing/2014/main" id="{6D628584-2F9C-EF4F-84F9-2A7823CF78D7}"/>
            </a:ext>
          </a:extLst>
        </cdr:cNvPr>
        <cdr:cNvSpPr txBox="1"/>
      </cdr:nvSpPr>
      <cdr:spPr>
        <a:xfrm xmlns:a="http://schemas.openxmlformats.org/drawingml/2006/main">
          <a:off x="10769600" y="4457700"/>
          <a:ext cx="1142749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+ cysteine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0221_mac_chaCdp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Setup"/>
      <sheetName val="BacteriaCalcs"/>
      <sheetName val="Inoculum"/>
      <sheetName val="Inoc_Dilution"/>
      <sheetName val="T=2"/>
      <sheetName val="T=24"/>
      <sheetName val="PlatePlanning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Q2" t="str">
            <v>Average CFU per well</v>
          </cell>
        </row>
        <row r="3">
          <cell r="O3" t="str">
            <v>LVS</v>
          </cell>
          <cell r="Q3">
            <v>62333.333333333336</v>
          </cell>
          <cell r="R3">
            <v>23094.010767585023</v>
          </cell>
          <cell r="Y3">
            <v>20</v>
          </cell>
          <cell r="Z3">
            <v>0</v>
          </cell>
          <cell r="AI3" t="str">
            <v>LVS</v>
          </cell>
          <cell r="AK3">
            <v>3116.666666666667</v>
          </cell>
          <cell r="AL3">
            <v>1154.7005383792512</v>
          </cell>
        </row>
        <row r="4">
          <cell r="O4" t="str">
            <v>∆chaC</v>
          </cell>
          <cell r="Q4">
            <v>2</v>
          </cell>
          <cell r="R4">
            <v>2</v>
          </cell>
          <cell r="Y4">
            <v>11.333333333333334</v>
          </cell>
          <cell r="Z4">
            <v>9.4516312525052175</v>
          </cell>
          <cell r="AI4" t="str">
            <v>∆chaC</v>
          </cell>
          <cell r="AK4">
            <v>0.1764705882352941</v>
          </cell>
          <cell r="AL4">
            <v>0.29920618766537754</v>
          </cell>
        </row>
        <row r="5">
          <cell r="O5" t="str">
            <v>dptA(-)</v>
          </cell>
          <cell r="Q5">
            <v>73.1111111111111</v>
          </cell>
          <cell r="R5">
            <v>22.767748469498962</v>
          </cell>
          <cell r="Y5">
            <v>28</v>
          </cell>
          <cell r="Z5">
            <v>11.135528725660043</v>
          </cell>
          <cell r="AI5" t="str">
            <v>dptA(-)</v>
          </cell>
          <cell r="AK5">
            <v>2.6111111111111107</v>
          </cell>
          <cell r="AL5">
            <v>1.2261157333211081</v>
          </cell>
        </row>
        <row r="6">
          <cell r="O6" t="str">
            <v>LVS</v>
          </cell>
          <cell r="Q6">
            <v>114666.66666666667</v>
          </cell>
          <cell r="R6">
            <v>37018.013633004841</v>
          </cell>
          <cell r="Y6">
            <v>20</v>
          </cell>
          <cell r="Z6">
            <v>4</v>
          </cell>
          <cell r="AI6" t="str">
            <v>LVS</v>
          </cell>
          <cell r="AK6">
            <v>5733.3333333333339</v>
          </cell>
          <cell r="AL6">
            <v>2080.2340149835759</v>
          </cell>
        </row>
        <row r="7">
          <cell r="O7" t="str">
            <v>∆chaC</v>
          </cell>
          <cell r="Q7">
            <v>3.3333333333333335</v>
          </cell>
          <cell r="R7">
            <v>4.1633319989322652</v>
          </cell>
          <cell r="Y7">
            <v>15.333333333333334</v>
          </cell>
          <cell r="Z7">
            <v>4.1633319989322635</v>
          </cell>
          <cell r="AI7" t="str">
            <v>∆chaC</v>
          </cell>
          <cell r="AK7">
            <v>0.21739130434782608</v>
          </cell>
          <cell r="AL7">
            <v>0.28754861026980783</v>
          </cell>
        </row>
        <row r="8">
          <cell r="O8" t="str">
            <v>dptA(-)</v>
          </cell>
          <cell r="Q8">
            <v>96666.666666666672</v>
          </cell>
          <cell r="R8">
            <v>44094.59528483433</v>
          </cell>
          <cell r="Y8">
            <v>24</v>
          </cell>
          <cell r="Z8">
            <v>15.620499351813308</v>
          </cell>
          <cell r="AI8" t="str">
            <v>dptA(-)</v>
          </cell>
          <cell r="AK8">
            <v>4027.7777777777778</v>
          </cell>
          <cell r="AL8">
            <v>3543.48622328785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9FB2B-3562-BC43-A699-FA5BD7C8098F}">
  <sheetPr>
    <pageSetUpPr fitToPage="1"/>
  </sheetPr>
  <dimension ref="A1:AM41"/>
  <sheetViews>
    <sheetView tabSelected="1" showRuler="0" topLeftCell="X13" zoomScaleNormal="100" workbookViewId="0">
      <selection activeCell="AE19" sqref="AE19"/>
    </sheetView>
  </sheetViews>
  <sheetFormatPr baseColWidth="10" defaultColWidth="10.6640625" defaultRowHeight="16" x14ac:dyDescent="0.2"/>
  <cols>
    <col min="1" max="1" width="20.33203125" bestFit="1" customWidth="1"/>
    <col min="2" max="2" width="5.5" bestFit="1" customWidth="1"/>
    <col min="3" max="5" width="6.1640625" bestFit="1" customWidth="1"/>
    <col min="6" max="6" width="6" customWidth="1"/>
    <col min="7" max="9" width="6.1640625" bestFit="1" customWidth="1"/>
    <col min="10" max="10" width="6" customWidth="1"/>
    <col min="11" max="11" width="8.33203125" bestFit="1" customWidth="1"/>
    <col min="12" max="12" width="8" bestFit="1" customWidth="1"/>
    <col min="13" max="13" width="9" bestFit="1" customWidth="1"/>
    <col min="14" max="14" width="2.1640625" customWidth="1"/>
    <col min="15" max="15" width="17" bestFit="1" customWidth="1"/>
    <col min="16" max="18" width="9" bestFit="1" customWidth="1"/>
    <col min="19" max="19" width="7.83203125" bestFit="1" customWidth="1"/>
    <col min="20" max="20" width="7.33203125" bestFit="1" customWidth="1"/>
    <col min="21" max="21" width="9.33203125" bestFit="1" customWidth="1"/>
  </cols>
  <sheetData>
    <row r="1" spans="1:39" x14ac:dyDescent="0.2">
      <c r="A1" s="1" t="s">
        <v>0</v>
      </c>
      <c r="B1" s="1"/>
      <c r="C1" s="2" t="s">
        <v>1</v>
      </c>
      <c r="D1" s="2"/>
      <c r="E1" s="2"/>
      <c r="F1" s="3"/>
      <c r="G1" s="2" t="s">
        <v>2</v>
      </c>
      <c r="H1" s="2"/>
      <c r="I1" s="2"/>
      <c r="J1" s="4"/>
      <c r="O1" s="5" t="s">
        <v>3</v>
      </c>
      <c r="P1" s="5"/>
      <c r="Q1" s="5"/>
      <c r="R1" s="5"/>
      <c r="S1" s="5"/>
      <c r="T1" s="5"/>
      <c r="U1" s="5"/>
      <c r="W1" s="5" t="s">
        <v>4</v>
      </c>
      <c r="X1" s="5"/>
      <c r="Y1" s="5"/>
      <c r="Z1" s="5"/>
      <c r="AA1" s="5"/>
      <c r="AB1" s="5"/>
      <c r="AC1" s="5"/>
    </row>
    <row r="2" spans="1:39" ht="51" x14ac:dyDescent="0.2">
      <c r="A2" s="6"/>
      <c r="B2" s="6" t="s">
        <v>5</v>
      </c>
      <c r="C2" s="6">
        <v>1</v>
      </c>
      <c r="D2" s="6">
        <v>2</v>
      </c>
      <c r="E2" s="7">
        <v>3</v>
      </c>
      <c r="F2" s="7">
        <v>4</v>
      </c>
      <c r="G2" s="6">
        <v>1</v>
      </c>
      <c r="H2" s="6">
        <v>2</v>
      </c>
      <c r="I2" s="7">
        <v>3</v>
      </c>
      <c r="J2" s="7">
        <v>4</v>
      </c>
      <c r="K2" s="8" t="s">
        <v>6</v>
      </c>
      <c r="L2" s="9" t="s">
        <v>7</v>
      </c>
      <c r="M2" s="9" t="s">
        <v>8</v>
      </c>
      <c r="N2" s="10"/>
      <c r="O2" s="11"/>
      <c r="P2" s="6" t="s">
        <v>9</v>
      </c>
      <c r="Q2" s="9" t="s">
        <v>10</v>
      </c>
      <c r="R2" s="6" t="s">
        <v>11</v>
      </c>
      <c r="S2" s="8" t="s">
        <v>12</v>
      </c>
      <c r="T2" s="12" t="s">
        <v>13</v>
      </c>
      <c r="U2" s="12" t="s">
        <v>14</v>
      </c>
      <c r="W2" s="11"/>
      <c r="X2" s="6" t="s">
        <v>9</v>
      </c>
      <c r="Y2" s="9" t="s">
        <v>10</v>
      </c>
      <c r="Z2" s="6" t="s">
        <v>11</v>
      </c>
      <c r="AA2" s="8" t="s">
        <v>12</v>
      </c>
      <c r="AB2" s="12" t="s">
        <v>15</v>
      </c>
      <c r="AC2" s="12" t="s">
        <v>14</v>
      </c>
      <c r="AI2" s="11"/>
      <c r="AJ2" s="6" t="s">
        <v>9</v>
      </c>
      <c r="AK2" s="9" t="s">
        <v>16</v>
      </c>
      <c r="AL2" s="6" t="s">
        <v>11</v>
      </c>
    </row>
    <row r="3" spans="1:39" ht="17" x14ac:dyDescent="0.2">
      <c r="A3" s="13" t="s">
        <v>17</v>
      </c>
      <c r="B3" s="14" t="s">
        <v>18</v>
      </c>
      <c r="C3" s="15" t="s">
        <v>19</v>
      </c>
      <c r="D3" s="15" t="s">
        <v>19</v>
      </c>
      <c r="E3" s="16">
        <v>26</v>
      </c>
      <c r="F3" s="16"/>
      <c r="G3" s="15" t="s">
        <v>19</v>
      </c>
      <c r="H3" s="15" t="s">
        <v>19</v>
      </c>
      <c r="I3" s="16">
        <v>23</v>
      </c>
      <c r="J3" s="16"/>
      <c r="K3" s="15">
        <v>0.01</v>
      </c>
      <c r="L3" s="17">
        <f>AVERAGE(E3,I3)</f>
        <v>24.5</v>
      </c>
      <c r="M3" s="18">
        <f>(L3/(0.01*K3))*0.2</f>
        <v>49000</v>
      </c>
      <c r="N3" s="19"/>
      <c r="O3" s="20" t="s">
        <v>17</v>
      </c>
      <c r="P3" s="21" t="s">
        <v>20</v>
      </c>
      <c r="Q3" s="18">
        <f>AVERAGE(M3:M5)</f>
        <v>62333.333333333336</v>
      </c>
      <c r="R3" s="18">
        <f>STDEV(M3:M5)</f>
        <v>23094.010767585023</v>
      </c>
      <c r="S3" s="22">
        <v>6.0810810810810807</v>
      </c>
      <c r="T3" s="11"/>
      <c r="U3" s="23">
        <f>IF(Q3/$Q$3&gt;=1,Q3/$Q$3,-$Q$3/Q3)</f>
        <v>1</v>
      </c>
      <c r="W3" s="20" t="s">
        <v>17</v>
      </c>
      <c r="X3" s="21" t="s">
        <v>20</v>
      </c>
      <c r="Y3" s="18">
        <v>20</v>
      </c>
      <c r="Z3" s="18">
        <v>0</v>
      </c>
      <c r="AA3" s="22">
        <v>6.0810810810810807</v>
      </c>
      <c r="AB3" s="23"/>
      <c r="AC3" s="23">
        <v>1</v>
      </c>
      <c r="AI3" s="20" t="s">
        <v>17</v>
      </c>
      <c r="AJ3" s="21" t="s">
        <v>20</v>
      </c>
      <c r="AK3" s="18">
        <f t="shared" ref="AK3:AK8" si="0">Q3/Y3</f>
        <v>3116.666666666667</v>
      </c>
      <c r="AL3" s="18">
        <f>AK3*(SQRT((R3/Q3)^2)+(Z3/Y3)^2)</f>
        <v>1154.7005383792512</v>
      </c>
      <c r="AM3" s="19"/>
    </row>
    <row r="4" spans="1:39" ht="17" x14ac:dyDescent="0.2">
      <c r="A4" s="24"/>
      <c r="B4" s="14" t="s">
        <v>21</v>
      </c>
      <c r="C4" s="15" t="s">
        <v>19</v>
      </c>
      <c r="D4" s="15" t="s">
        <v>19</v>
      </c>
      <c r="E4" s="16">
        <v>20</v>
      </c>
      <c r="F4" s="16"/>
      <c r="G4" s="15" t="s">
        <v>19</v>
      </c>
      <c r="H4" s="15" t="s">
        <v>19</v>
      </c>
      <c r="I4" s="16">
        <v>29</v>
      </c>
      <c r="J4" s="16"/>
      <c r="K4" s="15">
        <v>0.01</v>
      </c>
      <c r="L4" s="17">
        <f>AVERAGE(E4,I4)</f>
        <v>24.5</v>
      </c>
      <c r="M4" s="18">
        <f>(L4/(0.01*K4))*0.2</f>
        <v>49000</v>
      </c>
      <c r="N4" s="19"/>
      <c r="O4" s="20" t="s">
        <v>22</v>
      </c>
      <c r="P4" s="21" t="s">
        <v>20</v>
      </c>
      <c r="Q4" s="18">
        <f>AVERAGE(M6:M8)</f>
        <v>2</v>
      </c>
      <c r="R4" s="18">
        <f>STDEV(M6:M8)</f>
        <v>2</v>
      </c>
      <c r="S4" s="22">
        <v>5.9845559845559846</v>
      </c>
      <c r="T4" s="25">
        <f>TTEST(M3:M5,M6:M8,2,2)</f>
        <v>9.483994578951712E-3</v>
      </c>
      <c r="U4" s="23">
        <f>IF(Q4/$Q$3&gt;=1,Q4/$Q$3,-$Q$3/Q4)</f>
        <v>-31166.666666666668</v>
      </c>
      <c r="W4" s="20" t="s">
        <v>22</v>
      </c>
      <c r="X4" s="21" t="s">
        <v>20</v>
      </c>
      <c r="Y4" s="18">
        <v>11.333333333333334</v>
      </c>
      <c r="Z4" s="18">
        <v>9.4516312525052175</v>
      </c>
      <c r="AA4" s="22">
        <v>5.9845559845559846</v>
      </c>
      <c r="AB4" s="26">
        <v>0.18743650937689721</v>
      </c>
      <c r="AC4" s="23">
        <v>-1.7647058823529411</v>
      </c>
      <c r="AI4" s="20" t="s">
        <v>22</v>
      </c>
      <c r="AJ4" s="21" t="s">
        <v>20</v>
      </c>
      <c r="AK4" s="18">
        <f t="shared" si="0"/>
        <v>0.1764705882352941</v>
      </c>
      <c r="AL4" s="18">
        <f t="shared" ref="AL4:AL5" si="1">AK4*(SQRT((R4/Q4)^2)+(Z4/Y4)^2)</f>
        <v>0.29920618766537754</v>
      </c>
    </row>
    <row r="5" spans="1:39" ht="17" x14ac:dyDescent="0.2">
      <c r="A5" s="27"/>
      <c r="B5" s="14" t="s">
        <v>23</v>
      </c>
      <c r="C5" s="15" t="s">
        <v>19</v>
      </c>
      <c r="D5" s="15" t="s">
        <v>19</v>
      </c>
      <c r="E5" s="16">
        <v>43</v>
      </c>
      <c r="F5" s="16"/>
      <c r="G5" s="15" t="s">
        <v>19</v>
      </c>
      <c r="H5" s="15" t="s">
        <v>19</v>
      </c>
      <c r="I5" s="16">
        <v>46</v>
      </c>
      <c r="J5" s="16"/>
      <c r="K5" s="15">
        <v>0.01</v>
      </c>
      <c r="L5" s="17">
        <f>AVERAGE(E5,I5)</f>
        <v>44.5</v>
      </c>
      <c r="M5" s="18">
        <f>(L5/(0.01*K5))*0.2</f>
        <v>89000</v>
      </c>
      <c r="N5" s="19"/>
      <c r="O5" s="20" t="s">
        <v>24</v>
      </c>
      <c r="P5" s="21" t="s">
        <v>20</v>
      </c>
      <c r="Q5" s="18">
        <f>AVERAGE(M9:M11)</f>
        <v>73.1111111111111</v>
      </c>
      <c r="R5" s="18">
        <f>STDEV(M9:M11)</f>
        <v>22.767748469498962</v>
      </c>
      <c r="S5" s="22">
        <v>6.66023166023166</v>
      </c>
      <c r="T5" s="25">
        <f>TTEST(M3:M5,M9:M11,2,2)</f>
        <v>9.5217616025121965E-3</v>
      </c>
      <c r="U5" s="23">
        <f>IF(Q5/$Q$3&gt;=1,Q5/$Q$3,-$Q$3/Q5)</f>
        <v>-852.58358662614</v>
      </c>
      <c r="W5" s="20" t="s">
        <v>24</v>
      </c>
      <c r="X5" s="21" t="s">
        <v>20</v>
      </c>
      <c r="Y5" s="18">
        <v>28</v>
      </c>
      <c r="Z5" s="18">
        <v>11.135528725660043</v>
      </c>
      <c r="AA5" s="22">
        <v>6.66023166023166</v>
      </c>
      <c r="AB5" s="26">
        <v>0.28130635320861869</v>
      </c>
      <c r="AC5" s="23">
        <v>1.4</v>
      </c>
      <c r="AI5" s="20" t="s">
        <v>24</v>
      </c>
      <c r="AJ5" s="21" t="s">
        <v>20</v>
      </c>
      <c r="AK5" s="18">
        <f t="shared" si="0"/>
        <v>2.6111111111111107</v>
      </c>
      <c r="AL5" s="18">
        <f t="shared" si="1"/>
        <v>1.2261157333211081</v>
      </c>
    </row>
    <row r="6" spans="1:39" ht="17" x14ac:dyDescent="0.2">
      <c r="A6" s="28" t="s">
        <v>22</v>
      </c>
      <c r="B6" s="14" t="s">
        <v>25</v>
      </c>
      <c r="C6" s="16">
        <v>1</v>
      </c>
      <c r="D6" s="15"/>
      <c r="E6" s="16"/>
      <c r="F6" s="16"/>
      <c r="G6" s="16">
        <v>0</v>
      </c>
      <c r="H6" s="15"/>
      <c r="I6" s="16"/>
      <c r="J6" s="16"/>
      <c r="K6" s="15">
        <v>1</v>
      </c>
      <c r="L6" s="17">
        <f>AVERAGE(C6,G6)</f>
        <v>0.5</v>
      </c>
      <c r="M6" s="18">
        <f>(L6/(0.05*K6))*0.2</f>
        <v>2</v>
      </c>
      <c r="N6" s="19"/>
      <c r="O6" s="29" t="s">
        <v>17</v>
      </c>
      <c r="P6" s="29" t="s">
        <v>26</v>
      </c>
      <c r="Q6" s="18">
        <f>AVERAGE(M12:M14)</f>
        <v>114666.66666666667</v>
      </c>
      <c r="R6" s="18">
        <f>STDEV(M12:M14)</f>
        <v>37018.013633004841</v>
      </c>
      <c r="S6" s="22">
        <v>6.756756756756757</v>
      </c>
      <c r="T6" s="25">
        <f>TTEST(M3:M5,M12:M14,2,2)</f>
        <v>0.10632187216607035</v>
      </c>
      <c r="U6" s="23">
        <f t="shared" ref="U6:U8" si="2">IF(Q6/$Q$3&gt;=1,Q6/$Q$3,-$Q$3/Q6)</f>
        <v>1.839572192513369</v>
      </c>
      <c r="W6" s="20" t="s">
        <v>17</v>
      </c>
      <c r="X6" s="29" t="s">
        <v>26</v>
      </c>
      <c r="Y6" s="18">
        <v>20</v>
      </c>
      <c r="Z6" s="18">
        <v>4</v>
      </c>
      <c r="AA6" s="22">
        <v>6.756756756756757</v>
      </c>
      <c r="AB6" s="26">
        <v>1</v>
      </c>
      <c r="AC6" s="23">
        <v>1</v>
      </c>
      <c r="AI6" s="20" t="s">
        <v>17</v>
      </c>
      <c r="AJ6" s="29" t="s">
        <v>26</v>
      </c>
      <c r="AK6" s="18">
        <f t="shared" si="0"/>
        <v>5733.3333333333339</v>
      </c>
      <c r="AL6" s="18">
        <f>AK6*(SQRT((R6/Q6)^2)+(Z6/Y6)^2)</f>
        <v>2080.2340149835759</v>
      </c>
    </row>
    <row r="7" spans="1:39" ht="15" customHeight="1" x14ac:dyDescent="0.2">
      <c r="A7" s="30"/>
      <c r="B7" s="14" t="s">
        <v>27</v>
      </c>
      <c r="C7" s="16">
        <v>1</v>
      </c>
      <c r="D7" s="15"/>
      <c r="E7" s="16"/>
      <c r="F7" s="16"/>
      <c r="G7" s="16">
        <v>1</v>
      </c>
      <c r="H7" s="15"/>
      <c r="I7" s="16"/>
      <c r="J7" s="16"/>
      <c r="K7" s="15">
        <v>1</v>
      </c>
      <c r="L7" s="17">
        <f>AVERAGE(C7,G7)</f>
        <v>1</v>
      </c>
      <c r="M7" s="18">
        <f>(L7/(0.05*K7))*0.2</f>
        <v>4</v>
      </c>
      <c r="N7" s="19"/>
      <c r="O7" s="20" t="s">
        <v>22</v>
      </c>
      <c r="P7" s="21" t="s">
        <v>26</v>
      </c>
      <c r="Q7" s="18">
        <f>AVERAGE(M15:M17)</f>
        <v>3.3333333333333335</v>
      </c>
      <c r="R7" s="18">
        <f>STDEV(M15:M17)</f>
        <v>4.1633319989322652</v>
      </c>
      <c r="S7" s="22">
        <v>5.4054054054054053</v>
      </c>
      <c r="T7" s="25">
        <f>TTEST(M3:M5,M15:M17,2,2)</f>
        <v>9.4847011500804063E-3</v>
      </c>
      <c r="U7" s="23">
        <f>IF(Q7/$Q$3&gt;=1,Q7/$Q$3,-$Q$3/Q7)</f>
        <v>-18700</v>
      </c>
      <c r="W7" s="20" t="s">
        <v>22</v>
      </c>
      <c r="X7" s="21" t="s">
        <v>26</v>
      </c>
      <c r="Y7" s="18">
        <v>15.333333333333334</v>
      </c>
      <c r="Z7" s="18">
        <v>4.1633319989322635</v>
      </c>
      <c r="AA7" s="22">
        <v>5.4054054054054053</v>
      </c>
      <c r="AB7" s="26">
        <v>0.12417023554784123</v>
      </c>
      <c r="AC7" s="23">
        <v>-1.3043478260869565</v>
      </c>
      <c r="AI7" s="20" t="s">
        <v>22</v>
      </c>
      <c r="AJ7" s="21" t="s">
        <v>26</v>
      </c>
      <c r="AK7" s="18">
        <f t="shared" si="0"/>
        <v>0.21739130434782608</v>
      </c>
      <c r="AL7" s="18">
        <f>AK7*(SQRT((R7/Q7)^2)+(Z7/Y7)^2)</f>
        <v>0.28754861026980783</v>
      </c>
    </row>
    <row r="8" spans="1:39" ht="15" customHeight="1" x14ac:dyDescent="0.2">
      <c r="A8" s="31"/>
      <c r="B8" s="14" t="s">
        <v>28</v>
      </c>
      <c r="C8" s="16">
        <v>0</v>
      </c>
      <c r="D8" s="15"/>
      <c r="E8" s="16"/>
      <c r="F8" s="16"/>
      <c r="G8" s="16">
        <v>0</v>
      </c>
      <c r="H8" s="15"/>
      <c r="I8" s="16"/>
      <c r="J8" s="16"/>
      <c r="K8" s="15">
        <v>1</v>
      </c>
      <c r="L8" s="17">
        <f>AVERAGE(C8,G8)</f>
        <v>0</v>
      </c>
      <c r="M8" s="18">
        <f t="shared" ref="M8" si="3">(L8/(0.05*K8))*0.2</f>
        <v>0</v>
      </c>
      <c r="N8" s="19"/>
      <c r="O8" s="20" t="s">
        <v>24</v>
      </c>
      <c r="P8" s="21" t="s">
        <v>26</v>
      </c>
      <c r="Q8" s="18">
        <f>AVERAGE(M18:M20)</f>
        <v>96666.666666666672</v>
      </c>
      <c r="R8" s="18">
        <f>STDEV(M18:M20)</f>
        <v>44094.59528483433</v>
      </c>
      <c r="S8" s="22">
        <v>7.8185328185328187</v>
      </c>
      <c r="T8" s="25">
        <f>TTEST(M3:M5,M18:M20,2,2)</f>
        <v>0.29820320080132384</v>
      </c>
      <c r="U8" s="23">
        <f t="shared" si="2"/>
        <v>1.5508021390374331</v>
      </c>
      <c r="W8" s="20" t="s">
        <v>24</v>
      </c>
      <c r="X8" s="21" t="s">
        <v>26</v>
      </c>
      <c r="Y8" s="18">
        <v>24</v>
      </c>
      <c r="Z8" s="18">
        <v>15.620499351813308</v>
      </c>
      <c r="AA8" s="22">
        <v>7.8185328185328187</v>
      </c>
      <c r="AB8" s="26">
        <v>0.68031484118113505</v>
      </c>
      <c r="AC8" s="23">
        <v>1.2</v>
      </c>
      <c r="AI8" s="20" t="s">
        <v>24</v>
      </c>
      <c r="AJ8" s="21" t="s">
        <v>26</v>
      </c>
      <c r="AK8" s="18">
        <f t="shared" si="0"/>
        <v>4027.7777777777778</v>
      </c>
      <c r="AL8" s="18">
        <f>AK8*(SQRT((R8/Q8)^2)+(Z8/Y8)^2)</f>
        <v>3543.48622328785</v>
      </c>
    </row>
    <row r="9" spans="1:39" ht="15" customHeight="1" x14ac:dyDescent="0.2">
      <c r="A9" s="28" t="s">
        <v>29</v>
      </c>
      <c r="B9" s="14" t="s">
        <v>30</v>
      </c>
      <c r="C9" s="16">
        <v>25</v>
      </c>
      <c r="D9" s="16"/>
      <c r="E9" s="15"/>
      <c r="F9" s="15"/>
      <c r="G9" s="16">
        <v>24</v>
      </c>
      <c r="H9" s="16"/>
      <c r="I9" s="15"/>
      <c r="J9" s="15"/>
      <c r="K9" s="15">
        <v>1</v>
      </c>
      <c r="L9" s="11">
        <f>AVERAGE(C9,G9)</f>
        <v>24.5</v>
      </c>
      <c r="M9" s="18">
        <f>(L9/(0.05*K9))*0.2</f>
        <v>98</v>
      </c>
      <c r="N9" s="19"/>
      <c r="O9" s="32"/>
      <c r="P9" s="32"/>
      <c r="Q9" s="19"/>
      <c r="R9" s="19"/>
      <c r="U9" s="33"/>
    </row>
    <row r="10" spans="1:39" x14ac:dyDescent="0.2">
      <c r="A10" s="30"/>
      <c r="B10" s="14" t="s">
        <v>31</v>
      </c>
      <c r="C10" s="16">
        <v>28</v>
      </c>
      <c r="D10" s="16"/>
      <c r="E10" s="15"/>
      <c r="F10" s="15"/>
      <c r="G10" s="16">
        <v>40</v>
      </c>
      <c r="H10" s="16"/>
      <c r="I10" s="15"/>
      <c r="J10" s="15"/>
      <c r="K10" s="15">
        <v>2</v>
      </c>
      <c r="L10" s="11">
        <f t="shared" ref="L10:L11" si="4">AVERAGE(C10,G10)</f>
        <v>34</v>
      </c>
      <c r="M10" s="18">
        <f>(L10/(0.05*K10))*0.2</f>
        <v>68</v>
      </c>
      <c r="N10" s="19"/>
      <c r="O10" s="32"/>
      <c r="P10" s="32"/>
      <c r="Q10" s="19"/>
      <c r="R10" s="19"/>
      <c r="T10" s="34"/>
      <c r="U10" s="33"/>
    </row>
    <row r="11" spans="1:39" ht="15" customHeight="1" x14ac:dyDescent="0.2">
      <c r="A11" s="31"/>
      <c r="B11" s="14" t="s">
        <v>32</v>
      </c>
      <c r="C11" s="16">
        <v>50</v>
      </c>
      <c r="D11" s="16"/>
      <c r="E11" s="15"/>
      <c r="F11" s="15"/>
      <c r="G11" s="16">
        <v>30</v>
      </c>
      <c r="H11" s="16"/>
      <c r="I11" s="15"/>
      <c r="J11" s="15"/>
      <c r="K11" s="15">
        <v>3</v>
      </c>
      <c r="L11" s="11">
        <f t="shared" si="4"/>
        <v>40</v>
      </c>
      <c r="M11" s="18">
        <f>(L11/(0.05*K11))*0.2</f>
        <v>53.333333333333329</v>
      </c>
      <c r="N11" s="19"/>
      <c r="O11" s="32"/>
      <c r="P11" s="32"/>
      <c r="Q11" s="19"/>
      <c r="R11" s="19"/>
      <c r="T11" s="34"/>
      <c r="U11" s="33"/>
    </row>
    <row r="12" spans="1:39" ht="16" customHeight="1" x14ac:dyDescent="0.2">
      <c r="A12" s="13" t="s">
        <v>17</v>
      </c>
      <c r="B12" s="14" t="s">
        <v>33</v>
      </c>
      <c r="C12" s="15" t="s">
        <v>19</v>
      </c>
      <c r="D12" s="15" t="s">
        <v>19</v>
      </c>
      <c r="E12" s="16">
        <v>60</v>
      </c>
      <c r="F12" s="15"/>
      <c r="G12" s="15" t="s">
        <v>19</v>
      </c>
      <c r="H12" s="15" t="s">
        <v>19</v>
      </c>
      <c r="I12" s="16">
        <v>56</v>
      </c>
      <c r="J12" s="15"/>
      <c r="K12" s="15">
        <v>0.01</v>
      </c>
      <c r="L12" s="17">
        <f>AVERAGE(E12,I12)</f>
        <v>58</v>
      </c>
      <c r="M12" s="18">
        <f t="shared" ref="M12:M14" si="5">(L12/(0.01*K12))*0.2</f>
        <v>116000</v>
      </c>
      <c r="N12" s="19"/>
      <c r="O12" s="32"/>
      <c r="P12" s="32"/>
      <c r="Q12" s="19"/>
      <c r="R12" s="19"/>
      <c r="T12" s="34"/>
      <c r="U12" s="33"/>
      <c r="W12" s="19"/>
    </row>
    <row r="13" spans="1:39" ht="15" customHeight="1" x14ac:dyDescent="0.2">
      <c r="A13" s="24"/>
      <c r="B13" s="14" t="s">
        <v>34</v>
      </c>
      <c r="C13" s="15" t="s">
        <v>19</v>
      </c>
      <c r="D13" s="15" t="s">
        <v>19</v>
      </c>
      <c r="E13" s="16">
        <v>70</v>
      </c>
      <c r="F13" s="15"/>
      <c r="G13" s="15" t="s">
        <v>19</v>
      </c>
      <c r="H13" s="15" t="s">
        <v>19</v>
      </c>
      <c r="I13" s="16">
        <v>81</v>
      </c>
      <c r="J13" s="15"/>
      <c r="K13" s="15">
        <v>0.01</v>
      </c>
      <c r="L13" s="17">
        <f>AVERAGE(E13,I13)</f>
        <v>75.5</v>
      </c>
      <c r="M13" s="18">
        <f t="shared" si="5"/>
        <v>151000</v>
      </c>
      <c r="N13" s="19"/>
    </row>
    <row r="14" spans="1:39" x14ac:dyDescent="0.2">
      <c r="A14" s="27"/>
      <c r="B14" s="14" t="s">
        <v>35</v>
      </c>
      <c r="C14" s="15" t="s">
        <v>19</v>
      </c>
      <c r="D14" s="15" t="s">
        <v>19</v>
      </c>
      <c r="E14" s="16">
        <v>34</v>
      </c>
      <c r="F14" s="15"/>
      <c r="G14" s="15" t="s">
        <v>19</v>
      </c>
      <c r="H14" s="15" t="s">
        <v>19</v>
      </c>
      <c r="I14" s="16">
        <v>43</v>
      </c>
      <c r="J14" s="15"/>
      <c r="K14" s="15">
        <v>0.01</v>
      </c>
      <c r="L14" s="17">
        <f>AVERAGE(E14,I14)</f>
        <v>38.5</v>
      </c>
      <c r="M14" s="18">
        <f t="shared" si="5"/>
        <v>77000</v>
      </c>
      <c r="N14" s="19"/>
    </row>
    <row r="15" spans="1:39" ht="16" customHeight="1" x14ac:dyDescent="0.2">
      <c r="A15" s="28" t="s">
        <v>22</v>
      </c>
      <c r="B15" s="14" t="s">
        <v>36</v>
      </c>
      <c r="C15" s="16">
        <v>3</v>
      </c>
      <c r="D15" s="15"/>
      <c r="E15" s="16"/>
      <c r="F15" s="16"/>
      <c r="G15" s="35">
        <v>1</v>
      </c>
      <c r="H15" s="15"/>
      <c r="I15" s="16"/>
      <c r="J15" s="16"/>
      <c r="K15" s="15">
        <v>1</v>
      </c>
      <c r="L15" s="11">
        <f>AVERAGE(C15,G15)</f>
        <v>2</v>
      </c>
      <c r="M15" s="18">
        <f>(L15/(0.05*K15))*0.2</f>
        <v>8</v>
      </c>
      <c r="N15" s="19"/>
    </row>
    <row r="16" spans="1:39" x14ac:dyDescent="0.2">
      <c r="A16" s="30"/>
      <c r="B16" s="14" t="s">
        <v>37</v>
      </c>
      <c r="C16" s="16">
        <v>0</v>
      </c>
      <c r="D16" s="15"/>
      <c r="E16" s="16"/>
      <c r="F16" s="16"/>
      <c r="G16" s="16">
        <v>0</v>
      </c>
      <c r="H16" s="15"/>
      <c r="I16" s="16"/>
      <c r="J16" s="16"/>
      <c r="K16" s="15">
        <v>1</v>
      </c>
      <c r="L16" s="11">
        <f>AVERAGE(C16,G16)</f>
        <v>0</v>
      </c>
      <c r="M16" s="18">
        <f>(L16/(0.05*K16))*0.2</f>
        <v>0</v>
      </c>
      <c r="N16" s="19"/>
    </row>
    <row r="17" spans="1:23" x14ac:dyDescent="0.2">
      <c r="A17" s="31"/>
      <c r="B17" s="14" t="s">
        <v>38</v>
      </c>
      <c r="C17" s="16">
        <v>1</v>
      </c>
      <c r="D17" s="16"/>
      <c r="E17" s="16"/>
      <c r="F17" s="16"/>
      <c r="G17" s="16">
        <v>0</v>
      </c>
      <c r="H17" s="16"/>
      <c r="I17" s="16"/>
      <c r="J17" s="16"/>
      <c r="K17" s="15">
        <v>1</v>
      </c>
      <c r="L17" s="11">
        <f>AVERAGE(C17,G17)</f>
        <v>0.5</v>
      </c>
      <c r="M17" s="18">
        <f>(L17/(0.05*K17))*0.2</f>
        <v>2</v>
      </c>
      <c r="N17" s="19"/>
    </row>
    <row r="18" spans="1:23" ht="16" customHeight="1" x14ac:dyDescent="0.2">
      <c r="A18" s="28" t="s">
        <v>24</v>
      </c>
      <c r="B18" s="14" t="s">
        <v>39</v>
      </c>
      <c r="C18" s="15" t="s">
        <v>19</v>
      </c>
      <c r="D18" s="15" t="s">
        <v>19</v>
      </c>
      <c r="E18" s="16">
        <v>47</v>
      </c>
      <c r="F18" s="16"/>
      <c r="G18" s="15" t="s">
        <v>19</v>
      </c>
      <c r="H18" s="15" t="s">
        <v>19</v>
      </c>
      <c r="I18" s="16">
        <v>58</v>
      </c>
      <c r="J18" s="16"/>
      <c r="K18" s="15">
        <v>0.01</v>
      </c>
      <c r="L18" s="17">
        <f>AVERAGE(E18,I18)</f>
        <v>52.5</v>
      </c>
      <c r="M18" s="18">
        <f t="shared" ref="M18:M20" si="6">(L18/(0.01*K18))*0.2</f>
        <v>105000</v>
      </c>
      <c r="N18" s="19"/>
    </row>
    <row r="19" spans="1:23" ht="15" customHeight="1" x14ac:dyDescent="0.2">
      <c r="A19" s="30"/>
      <c r="B19" s="14" t="s">
        <v>40</v>
      </c>
      <c r="C19" s="15" t="s">
        <v>19</v>
      </c>
      <c r="D19" s="15" t="s">
        <v>19</v>
      </c>
      <c r="E19" s="16">
        <v>81</v>
      </c>
      <c r="F19" s="16"/>
      <c r="G19" s="15" t="s">
        <v>19</v>
      </c>
      <c r="H19" s="15" t="s">
        <v>19</v>
      </c>
      <c r="I19" s="16">
        <v>55</v>
      </c>
      <c r="J19" s="16"/>
      <c r="K19" s="15">
        <v>0.01</v>
      </c>
      <c r="L19" s="17">
        <f>AVERAGE(E19,I19)</f>
        <v>68</v>
      </c>
      <c r="M19" s="18">
        <f t="shared" si="6"/>
        <v>136000</v>
      </c>
      <c r="N19" s="19"/>
    </row>
    <row r="20" spans="1:23" ht="15" customHeight="1" x14ac:dyDescent="0.2">
      <c r="A20" s="31"/>
      <c r="B20" s="14" t="s">
        <v>41</v>
      </c>
      <c r="C20" s="15" t="s">
        <v>19</v>
      </c>
      <c r="D20" s="15" t="s">
        <v>19</v>
      </c>
      <c r="E20" s="16">
        <v>27</v>
      </c>
      <c r="F20" s="16"/>
      <c r="G20" s="15" t="s">
        <v>19</v>
      </c>
      <c r="H20" s="15" t="s">
        <v>19</v>
      </c>
      <c r="I20" s="16">
        <v>22</v>
      </c>
      <c r="J20" s="16"/>
      <c r="K20" s="15">
        <v>0.01</v>
      </c>
      <c r="L20" s="17">
        <f>AVERAGE(E20,I20)</f>
        <v>24.5</v>
      </c>
      <c r="M20" s="18">
        <f t="shared" si="6"/>
        <v>49000</v>
      </c>
      <c r="N20" s="19"/>
    </row>
    <row r="21" spans="1:23" ht="15" customHeight="1" x14ac:dyDescent="0.2">
      <c r="A21" s="11" t="s">
        <v>42</v>
      </c>
      <c r="B21" s="11"/>
      <c r="C21" s="11">
        <v>1</v>
      </c>
      <c r="D21" s="11">
        <f>C21/10</f>
        <v>0.1</v>
      </c>
      <c r="E21" s="11">
        <f>D21/10</f>
        <v>0.01</v>
      </c>
      <c r="F21" s="11">
        <v>1E-3</v>
      </c>
      <c r="G21" s="11">
        <v>1</v>
      </c>
      <c r="H21" s="11">
        <f>G21/10</f>
        <v>0.1</v>
      </c>
      <c r="I21" s="11">
        <f>H21/10</f>
        <v>0.01</v>
      </c>
      <c r="J21">
        <v>1E-3</v>
      </c>
      <c r="M21" s="19"/>
      <c r="N21" s="19"/>
      <c r="O21" s="32"/>
      <c r="P21" s="32"/>
      <c r="Q21" s="19"/>
      <c r="R21" s="19"/>
      <c r="U21" s="33"/>
    </row>
    <row r="22" spans="1:23" x14ac:dyDescent="0.2">
      <c r="A22" s="36" t="s">
        <v>43</v>
      </c>
      <c r="B22" s="36"/>
      <c r="C22" s="36"/>
      <c r="N22" s="19"/>
      <c r="O22" s="32"/>
      <c r="P22" s="32"/>
      <c r="Q22" s="19"/>
      <c r="R22" s="19"/>
      <c r="T22" s="34"/>
      <c r="U22" s="33"/>
    </row>
    <row r="23" spans="1:23" ht="15" customHeight="1" x14ac:dyDescent="0.2">
      <c r="D23" s="37"/>
      <c r="N23" s="19"/>
      <c r="O23" s="32"/>
      <c r="P23" s="32"/>
      <c r="Q23" s="19"/>
      <c r="R23" s="19"/>
      <c r="T23" s="34"/>
      <c r="U23" s="33"/>
    </row>
    <row r="24" spans="1:23" ht="16" customHeight="1" x14ac:dyDescent="0.2">
      <c r="N24" s="19"/>
      <c r="O24" s="32"/>
      <c r="P24" s="32"/>
      <c r="Q24" s="19"/>
      <c r="R24" s="19"/>
      <c r="T24" s="34"/>
      <c r="U24" s="33"/>
      <c r="W24" s="19"/>
    </row>
    <row r="25" spans="1:23" ht="15" customHeight="1" x14ac:dyDescent="0.2">
      <c r="N25" s="19"/>
    </row>
    <row r="26" spans="1:23" x14ac:dyDescent="0.2">
      <c r="N26" s="19"/>
    </row>
    <row r="27" spans="1:23" x14ac:dyDescent="0.2">
      <c r="N27" s="19"/>
    </row>
    <row r="28" spans="1:23" x14ac:dyDescent="0.2">
      <c r="N28" s="19"/>
    </row>
    <row r="29" spans="1:23" x14ac:dyDescent="0.2">
      <c r="I29" s="19"/>
      <c r="J29" s="19"/>
      <c r="N29" s="19"/>
    </row>
    <row r="30" spans="1:23" x14ac:dyDescent="0.2">
      <c r="I30" s="19"/>
      <c r="J30" s="19"/>
      <c r="N30" s="19"/>
    </row>
    <row r="31" spans="1:23" ht="15" customHeight="1" x14ac:dyDescent="0.2">
      <c r="N31" s="19"/>
    </row>
    <row r="32" spans="1:23" ht="15" customHeight="1" x14ac:dyDescent="0.2">
      <c r="N32" s="19"/>
    </row>
    <row r="33" spans="14:14" ht="15" customHeight="1" x14ac:dyDescent="0.2">
      <c r="N33" s="19"/>
    </row>
    <row r="34" spans="14:14" x14ac:dyDescent="0.2">
      <c r="N34" s="19"/>
    </row>
    <row r="35" spans="14:14" ht="15" customHeight="1" x14ac:dyDescent="0.2">
      <c r="N35" s="19"/>
    </row>
    <row r="36" spans="14:14" ht="16" customHeight="1" x14ac:dyDescent="0.2">
      <c r="N36" s="19"/>
    </row>
    <row r="37" spans="14:14" ht="15" customHeight="1" x14ac:dyDescent="0.2">
      <c r="N37" s="19"/>
    </row>
    <row r="38" spans="14:14" x14ac:dyDescent="0.2">
      <c r="N38" s="19"/>
    </row>
    <row r="39" spans="14:14" x14ac:dyDescent="0.2">
      <c r="N39" s="19"/>
    </row>
    <row r="40" spans="14:14" x14ac:dyDescent="0.2">
      <c r="N40" s="19"/>
    </row>
    <row r="41" spans="14:14" x14ac:dyDescent="0.2">
      <c r="N41" s="19"/>
    </row>
  </sheetData>
  <mergeCells count="11">
    <mergeCell ref="A9:A11"/>
    <mergeCell ref="A12:A14"/>
    <mergeCell ref="A15:A17"/>
    <mergeCell ref="A18:A20"/>
    <mergeCell ref="A22:C22"/>
    <mergeCell ref="C1:E1"/>
    <mergeCell ref="G1:I1"/>
    <mergeCell ref="O1:U1"/>
    <mergeCell ref="W1:AC1"/>
    <mergeCell ref="A3:A5"/>
    <mergeCell ref="A6:A8"/>
  </mergeCells>
  <pageMargins left="0.75" right="0.75" top="1" bottom="1" header="0.5" footer="0.5"/>
  <pageSetup scale="17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T=24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2020-02-25T23:46:19Z</dcterms:created>
  <dcterms:modified xsi:type="dcterms:W3CDTF">2020-02-25T23:48:20Z</dcterms:modified>
</cp:coreProperties>
</file>