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athrynramsey/Library/CloudStorage/GoogleDrive-kramsey@uri.edu/Shared drives/KRamsey Lab/Kathryn/Data/"/>
    </mc:Choice>
  </mc:AlternateContent>
  <xr:revisionPtr revIDLastSave="0" documentId="13_ncr:1_{BDCB4080-6793-EF42-901D-35E420E43AB1}" xr6:coauthVersionLast="47" xr6:coauthVersionMax="47" xr10:uidLastSave="{00000000-0000-0000-0000-000000000000}"/>
  <bookViews>
    <workbookView xWindow="59700" yWindow="4720" windowWidth="34500" windowHeight="20180" xr2:uid="{DE50375F-93E3-A54C-A5E6-94F399678E74}"/>
  </bookViews>
  <sheets>
    <sheet name="KMR_mockKB" sheetId="4" r:id="rId1"/>
    <sheet name="KB_T=0" sheetId="2" r:id="rId2"/>
    <sheet name="KMR" sheetId="3" r:id="rId3"/>
    <sheet name="KBdata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6" i="4" l="1"/>
  <c r="M16" i="4" s="1"/>
  <c r="U17" i="3"/>
  <c r="U16" i="3"/>
  <c r="T17" i="3"/>
  <c r="T16" i="3"/>
  <c r="M3" i="3"/>
  <c r="L3" i="3"/>
  <c r="Q3" i="3" s="1"/>
  <c r="U30" i="4"/>
  <c r="U17" i="4"/>
  <c r="V30" i="4"/>
  <c r="V29" i="4"/>
  <c r="L4" i="4"/>
  <c r="L5" i="4"/>
  <c r="L6" i="4"/>
  <c r="L7" i="4"/>
  <c r="L8" i="4"/>
  <c r="L3" i="4"/>
  <c r="M3" i="4" s="1"/>
  <c r="H35" i="4"/>
  <c r="I35" i="4" s="1"/>
  <c r="J35" i="4" s="1"/>
  <c r="D35" i="4"/>
  <c r="E35" i="4" s="1"/>
  <c r="F35" i="4" s="1"/>
  <c r="L34" i="4"/>
  <c r="M34" i="4" s="1"/>
  <c r="L33" i="4"/>
  <c r="M33" i="4" s="1"/>
  <c r="L32" i="4"/>
  <c r="M32" i="4" s="1"/>
  <c r="L31" i="4"/>
  <c r="M31" i="4" s="1"/>
  <c r="L30" i="4"/>
  <c r="M30" i="4" s="1"/>
  <c r="L29" i="4"/>
  <c r="M29" i="4" s="1"/>
  <c r="H22" i="4"/>
  <c r="I22" i="4" s="1"/>
  <c r="J22" i="4" s="1"/>
  <c r="E22" i="4"/>
  <c r="F22" i="4" s="1"/>
  <c r="D22" i="4"/>
  <c r="L21" i="4"/>
  <c r="M21" i="4" s="1"/>
  <c r="L20" i="4"/>
  <c r="M20" i="4" s="1"/>
  <c r="L19" i="4"/>
  <c r="M19" i="4" s="1"/>
  <c r="L18" i="4"/>
  <c r="M18" i="4" s="1"/>
  <c r="L17" i="4"/>
  <c r="M17" i="4" s="1"/>
  <c r="H9" i="4"/>
  <c r="I9" i="4" s="1"/>
  <c r="J9" i="4" s="1"/>
  <c r="D9" i="4"/>
  <c r="E9" i="4" s="1"/>
  <c r="F9" i="4" s="1"/>
  <c r="M8" i="4"/>
  <c r="M7" i="4"/>
  <c r="M6" i="4"/>
  <c r="M5" i="4"/>
  <c r="M4" i="4"/>
  <c r="AB8" i="3"/>
  <c r="AB7" i="3"/>
  <c r="AB4" i="3"/>
  <c r="AB3" i="3"/>
  <c r="U30" i="3"/>
  <c r="U29" i="3"/>
  <c r="Q30" i="3"/>
  <c r="Q29" i="3"/>
  <c r="L33" i="3"/>
  <c r="M33" i="3" s="1"/>
  <c r="L34" i="3"/>
  <c r="L32" i="3"/>
  <c r="M32" i="3" s="1"/>
  <c r="L30" i="3"/>
  <c r="L31" i="3"/>
  <c r="L29" i="3"/>
  <c r="M29" i="3" s="1"/>
  <c r="H35" i="3"/>
  <c r="I35" i="3" s="1"/>
  <c r="J35" i="3" s="1"/>
  <c r="D35" i="3"/>
  <c r="E35" i="3" s="1"/>
  <c r="F35" i="3" s="1"/>
  <c r="M34" i="3"/>
  <c r="M31" i="3"/>
  <c r="M30" i="3"/>
  <c r="AA8" i="3"/>
  <c r="AA7" i="3"/>
  <c r="AA4" i="3"/>
  <c r="AA3" i="3"/>
  <c r="Z8" i="3"/>
  <c r="Z4" i="3"/>
  <c r="R17" i="3"/>
  <c r="R16" i="3"/>
  <c r="Q17" i="3"/>
  <c r="Q16" i="3"/>
  <c r="L20" i="3"/>
  <c r="M20" i="3" s="1"/>
  <c r="L21" i="3"/>
  <c r="M21" i="3" s="1"/>
  <c r="L19" i="3"/>
  <c r="M19" i="3" s="1"/>
  <c r="H22" i="3"/>
  <c r="I22" i="3" s="1"/>
  <c r="J22" i="3" s="1"/>
  <c r="D22" i="3"/>
  <c r="E22" i="3" s="1"/>
  <c r="F22" i="3" s="1"/>
  <c r="L18" i="3"/>
  <c r="M18" i="3" s="1"/>
  <c r="L17" i="3"/>
  <c r="M17" i="3" s="1"/>
  <c r="L16" i="3"/>
  <c r="M16" i="3" s="1"/>
  <c r="H9" i="3"/>
  <c r="I9" i="3" s="1"/>
  <c r="J9" i="3" s="1"/>
  <c r="D9" i="3"/>
  <c r="E9" i="3" s="1"/>
  <c r="F9" i="3" s="1"/>
  <c r="L8" i="3"/>
  <c r="M8" i="3" s="1"/>
  <c r="L7" i="3"/>
  <c r="M7" i="3" s="1"/>
  <c r="L6" i="3"/>
  <c r="M6" i="3" s="1"/>
  <c r="L5" i="3"/>
  <c r="M5" i="3" s="1"/>
  <c r="L4" i="3"/>
  <c r="M4" i="3" s="1"/>
  <c r="L4" i="2"/>
  <c r="M4" i="2" s="1"/>
  <c r="L5" i="2"/>
  <c r="M5" i="2" s="1"/>
  <c r="L6" i="2"/>
  <c r="M6" i="2" s="1"/>
  <c r="L7" i="2"/>
  <c r="M7" i="2" s="1"/>
  <c r="L8" i="2"/>
  <c r="M8" i="2" s="1"/>
  <c r="L3" i="2"/>
  <c r="M3" i="2" s="1"/>
  <c r="Q3" i="2" s="1"/>
  <c r="T3" i="2" s="1"/>
  <c r="H9" i="2"/>
  <c r="I9" i="2" s="1"/>
  <c r="J9" i="2" s="1"/>
  <c r="D9" i="2"/>
  <c r="E9" i="2" s="1"/>
  <c r="F9" i="2" s="1"/>
  <c r="F13" i="1"/>
  <c r="F14" i="1"/>
  <c r="F15" i="1" s="1"/>
  <c r="F16" i="1" s="1"/>
  <c r="F17" i="1" s="1"/>
  <c r="F12" i="1"/>
  <c r="G25" i="1"/>
  <c r="H25" i="1" s="1"/>
  <c r="G26" i="1"/>
  <c r="H26" i="1" s="1"/>
  <c r="Z3" i="3" l="1"/>
  <c r="S17" i="3"/>
  <c r="T30" i="3"/>
  <c r="T29" i="3"/>
  <c r="R3" i="4"/>
  <c r="Z7" i="4" s="1"/>
  <c r="Q3" i="4"/>
  <c r="Q4" i="4"/>
  <c r="S4" i="4"/>
  <c r="R4" i="4"/>
  <c r="Z8" i="4" s="1"/>
  <c r="Q17" i="4"/>
  <c r="S17" i="4"/>
  <c r="R17" i="4"/>
  <c r="AA8" i="4" s="1"/>
  <c r="Q29" i="4"/>
  <c r="R29" i="4"/>
  <c r="AB7" i="4" s="1"/>
  <c r="S30" i="4"/>
  <c r="R30" i="4"/>
  <c r="AB8" i="4" s="1"/>
  <c r="Q30" i="4"/>
  <c r="R16" i="4"/>
  <c r="AA7" i="4" s="1"/>
  <c r="Q16" i="4"/>
  <c r="R29" i="3"/>
  <c r="R30" i="3"/>
  <c r="S30" i="3"/>
  <c r="R3" i="3"/>
  <c r="Z7" i="3" s="1"/>
  <c r="T3" i="3"/>
  <c r="Q4" i="3"/>
  <c r="S4" i="3"/>
  <c r="R4" i="3"/>
  <c r="R4" i="2"/>
  <c r="S4" i="2"/>
  <c r="Q4" i="2"/>
  <c r="T4" i="2" s="1"/>
  <c r="R3" i="2"/>
  <c r="U16" i="4" l="1"/>
  <c r="U29" i="4"/>
  <c r="T16" i="4"/>
  <c r="AA3" i="4"/>
  <c r="AB4" i="4"/>
  <c r="T30" i="4"/>
  <c r="T17" i="4"/>
  <c r="AA4" i="4"/>
  <c r="T29" i="4"/>
  <c r="AB3" i="4"/>
  <c r="Z4" i="4"/>
  <c r="T4" i="4"/>
  <c r="T3" i="4"/>
  <c r="Z3" i="4"/>
  <c r="T4" i="3"/>
</calcChain>
</file>

<file path=xl/sharedStrings.xml><?xml version="1.0" encoding="utf-8"?>
<sst xmlns="http://schemas.openxmlformats.org/spreadsheetml/2006/main" count="434" uniqueCount="54">
  <si>
    <t>A</t>
  </si>
  <si>
    <t>B</t>
  </si>
  <si>
    <t>C</t>
  </si>
  <si>
    <t>D</t>
  </si>
  <si>
    <t>E</t>
  </si>
  <si>
    <t>F</t>
  </si>
  <si>
    <t>G</t>
  </si>
  <si>
    <t>LVS-A</t>
  </si>
  <si>
    <t>LVS-B</t>
  </si>
  <si>
    <t>LVS-C</t>
  </si>
  <si>
    <t>P1-12-A</t>
  </si>
  <si>
    <t>P1-12-B</t>
  </si>
  <si>
    <t>P1-12-C</t>
  </si>
  <si>
    <t>100 ul</t>
  </si>
  <si>
    <t>Sample</t>
  </si>
  <si>
    <t>Observed OD600</t>
  </si>
  <si>
    <t>Calculated OD600</t>
  </si>
  <si>
    <t>Starting Volume for OD600 0.03 (ul)</t>
  </si>
  <si>
    <t>LVS wt</t>
  </si>
  <si>
    <t>LVS P1-12-A</t>
  </si>
  <si>
    <t>0.01 ul</t>
  </si>
  <si>
    <t>Time 0</t>
  </si>
  <si>
    <t>Plate</t>
  </si>
  <si>
    <t>Dilution factor counted</t>
  </si>
  <si>
    <t>Average Cells</t>
  </si>
  <si>
    <t>LVS</t>
  </si>
  <si>
    <t>1A</t>
  </si>
  <si>
    <t>1B</t>
  </si>
  <si>
    <t>1C</t>
  </si>
  <si>
    <t>2A</t>
  </si>
  <si>
    <t>2B</t>
  </si>
  <si>
    <t>2C</t>
  </si>
  <si>
    <t>P1-12</t>
  </si>
  <si>
    <t xml:space="preserve"> </t>
  </si>
  <si>
    <t>Track Plate 1</t>
  </si>
  <si>
    <t>Track Plate 2</t>
  </si>
  <si>
    <t>Average CFU per well</t>
  </si>
  <si>
    <t>St Dev</t>
  </si>
  <si>
    <t>T-test (vs LVS)</t>
  </si>
  <si>
    <t>Fold change from WT</t>
  </si>
  <si>
    <t>TMTC</t>
  </si>
  <si>
    <t>Dilution Factor</t>
  </si>
  <si>
    <t>CFU/mL</t>
  </si>
  <si>
    <t>Fold Replication</t>
  </si>
  <si>
    <t>-</t>
  </si>
  <si>
    <t>T=0</t>
  </si>
  <si>
    <t>T=7</t>
  </si>
  <si>
    <t>*Blue numbers are KB's original counts</t>
  </si>
  <si>
    <t>Averages</t>
  </si>
  <si>
    <t>T=14</t>
  </si>
  <si>
    <t>*Blue numbers are KB's original counts - maybe this was really the 5th track?</t>
  </si>
  <si>
    <t>Fold Replication from 7 days</t>
  </si>
  <si>
    <t>Fold Replication from day 0</t>
  </si>
  <si>
    <t>4* (or 5?)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</si>
</sst>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9" x14ac:knownFonts="1">
    <font>
      <sz val="12"/>
      <color theme="1"/>
      <name val="Aptos Narrow"/>
      <family val="2"/>
      <scheme val="minor"/>
    </font>
    <font>
      <sz val="12"/>
      <color theme="1" tint="0.34998626667073579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2"/>
      <color theme="4"/>
      <name val="Aptos Narrow"/>
      <scheme val="minor"/>
    </font>
    <font>
      <sz val="12"/>
      <color theme="1"/>
      <name val="Aptos Narrow"/>
      <scheme val="minor"/>
    </font>
    <font>
      <sz val="12"/>
      <color theme="4"/>
      <name val="Aptos Narrow"/>
      <family val="2"/>
      <scheme val="minor"/>
    </font>
    <font>
      <sz val="12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0" xfId="0" applyFont="1" applyFill="1"/>
    <xf numFmtId="0" fontId="0" fillId="2" borderId="0" xfId="0" applyFill="1"/>
    <xf numFmtId="11" fontId="0" fillId="0" borderId="0" xfId="0" applyNumberFormat="1"/>
    <xf numFmtId="0" fontId="0" fillId="0" borderId="0" xfId="0" applyAlignment="1">
      <alignment horizontal="right"/>
    </xf>
    <xf numFmtId="1" fontId="0" fillId="0" borderId="0" xfId="0" applyNumberFormat="1"/>
    <xf numFmtId="0" fontId="2" fillId="0" borderId="1" xfId="0" applyFont="1" applyBorder="1"/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/>
    </xf>
    <xf numFmtId="11" fontId="0" fillId="0" borderId="1" xfId="0" applyNumberFormat="1" applyBorder="1"/>
    <xf numFmtId="0" fontId="0" fillId="0" borderId="1" xfId="0" applyBorder="1"/>
    <xf numFmtId="0" fontId="2" fillId="0" borderId="0" xfId="0" applyFont="1"/>
    <xf numFmtId="0" fontId="2" fillId="0" borderId="0" xfId="0" applyFont="1" applyAlignment="1">
      <alignment wrapText="1"/>
    </xf>
    <xf numFmtId="0" fontId="3" fillId="0" borderId="1" xfId="0" applyFont="1" applyBorder="1"/>
    <xf numFmtId="0" fontId="2" fillId="0" borderId="1" xfId="0" applyFont="1" applyBorder="1" applyAlignment="1">
      <alignment wrapText="1"/>
    </xf>
    <xf numFmtId="0" fontId="0" fillId="0" borderId="1" xfId="0" applyBorder="1" applyAlignment="1">
      <alignment horizontal="center"/>
    </xf>
    <xf numFmtId="165" fontId="0" fillId="0" borderId="1" xfId="0" applyNumberFormat="1" applyBorder="1"/>
    <xf numFmtId="2" fontId="0" fillId="0" borderId="1" xfId="0" applyNumberFormat="1" applyBorder="1"/>
    <xf numFmtId="164" fontId="0" fillId="0" borderId="1" xfId="0" applyNumberFormat="1" applyBorder="1" applyAlignment="1">
      <alignment horizontal="right"/>
    </xf>
    <xf numFmtId="0" fontId="0" fillId="0" borderId="4" xfId="0" applyBorder="1" applyAlignment="1">
      <alignment horizontal="center" vertical="center"/>
    </xf>
    <xf numFmtId="0" fontId="0" fillId="0" borderId="2" xfId="0" applyBorder="1"/>
    <xf numFmtId="0" fontId="4" fillId="0" borderId="0" xfId="0" applyFont="1"/>
    <xf numFmtId="0" fontId="5" fillId="0" borderId="1" xfId="0" applyFont="1" applyBorder="1"/>
    <xf numFmtId="0" fontId="4" fillId="0" borderId="1" xfId="0" applyFont="1" applyBorder="1"/>
    <xf numFmtId="0" fontId="6" fillId="0" borderId="1" xfId="0" applyFont="1" applyBorder="1" applyAlignment="1">
      <alignment horizontal="right"/>
    </xf>
    <xf numFmtId="0" fontId="7" fillId="0" borderId="0" xfId="0" applyFont="1"/>
    <xf numFmtId="0" fontId="0" fillId="0" borderId="5" xfId="0" applyBorder="1"/>
    <xf numFmtId="0" fontId="8" fillId="0" borderId="1" xfId="0" applyFont="1" applyBorder="1" applyAlignment="1">
      <alignment horizontal="right"/>
    </xf>
    <xf numFmtId="0" fontId="8" fillId="0" borderId="2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1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KMR_mockKB!$Y$4</c:f>
              <c:strCache>
                <c:ptCount val="1"/>
                <c:pt idx="0">
                  <c:v>P1-12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KMR_mockKB!$Z$2:$AB$2</c:f>
              <c:numCache>
                <c:formatCode>General</c:formatCode>
                <c:ptCount val="3"/>
                <c:pt idx="0">
                  <c:v>0</c:v>
                </c:pt>
                <c:pt idx="1">
                  <c:v>7</c:v>
                </c:pt>
                <c:pt idx="2">
                  <c:v>14</c:v>
                </c:pt>
              </c:numCache>
            </c:numRef>
          </c:xVal>
          <c:yVal>
            <c:numRef>
              <c:f>KMR_mockKB!$Z$4:$AB$4</c:f>
              <c:numCache>
                <c:formatCode>0.00E+00</c:formatCode>
                <c:ptCount val="3"/>
                <c:pt idx="0">
                  <c:v>109666666.66666664</c:v>
                </c:pt>
                <c:pt idx="1">
                  <c:v>5600000</c:v>
                </c:pt>
                <c:pt idx="2">
                  <c:v>846666.66666666663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BC5-C94A-A3B9-AB530C27C464}"/>
            </c:ext>
          </c:extLst>
        </c:ser>
        <c:ser>
          <c:idx val="1"/>
          <c:order val="1"/>
          <c:tx>
            <c:strRef>
              <c:f>KMR_mockKB!$Y$3</c:f>
              <c:strCache>
                <c:ptCount val="1"/>
                <c:pt idx="0">
                  <c:v>LVS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KMR_mockKB!$Z$2:$AB$2</c:f>
              <c:numCache>
                <c:formatCode>General</c:formatCode>
                <c:ptCount val="3"/>
                <c:pt idx="0">
                  <c:v>0</c:v>
                </c:pt>
                <c:pt idx="1">
                  <c:v>7</c:v>
                </c:pt>
                <c:pt idx="2">
                  <c:v>14</c:v>
                </c:pt>
              </c:numCache>
            </c:numRef>
          </c:xVal>
          <c:yVal>
            <c:numRef>
              <c:f>KMR_mockKB!$Z$3:$AB$3</c:f>
              <c:numCache>
                <c:formatCode>0.00E+00</c:formatCode>
                <c:ptCount val="3"/>
                <c:pt idx="0">
                  <c:v>90499999.999999985</c:v>
                </c:pt>
                <c:pt idx="1">
                  <c:v>28999999.999999996</c:v>
                </c:pt>
                <c:pt idx="2">
                  <c:v>4216666.666666667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BC5-C94A-A3B9-AB530C27C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52941632"/>
        <c:axId val="2010730256"/>
      </c:scatterChart>
      <c:valAx>
        <c:axId val="1952941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0730256"/>
        <c:crosses val="autoZero"/>
        <c:crossBetween val="midCat"/>
      </c:valAx>
      <c:valAx>
        <c:axId val="2010730256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29416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KMR!$Y$4</c:f>
              <c:strCache>
                <c:ptCount val="1"/>
                <c:pt idx="0">
                  <c:v>P1-12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KMR!$Z$2:$AB$2</c:f>
              <c:numCache>
                <c:formatCode>General</c:formatCode>
                <c:ptCount val="3"/>
                <c:pt idx="0">
                  <c:v>0</c:v>
                </c:pt>
                <c:pt idx="1">
                  <c:v>7</c:v>
                </c:pt>
                <c:pt idx="2">
                  <c:v>14</c:v>
                </c:pt>
              </c:numCache>
            </c:numRef>
          </c:xVal>
          <c:yVal>
            <c:numRef>
              <c:f>KMR!$Z$4:$AB$4</c:f>
              <c:numCache>
                <c:formatCode>0.00E+00</c:formatCode>
                <c:ptCount val="3"/>
                <c:pt idx="0">
                  <c:v>20499999.999999996</c:v>
                </c:pt>
                <c:pt idx="1">
                  <c:v>5600000</c:v>
                </c:pt>
                <c:pt idx="2">
                  <c:v>846666.66666666663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D64-5445-9805-091F07E4C3F8}"/>
            </c:ext>
          </c:extLst>
        </c:ser>
        <c:ser>
          <c:idx val="1"/>
          <c:order val="1"/>
          <c:tx>
            <c:strRef>
              <c:f>KMR!$Y$3</c:f>
              <c:strCache>
                <c:ptCount val="1"/>
                <c:pt idx="0">
                  <c:v>LVS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KMR!$Z$2:$AB$2</c:f>
              <c:numCache>
                <c:formatCode>General</c:formatCode>
                <c:ptCount val="3"/>
                <c:pt idx="0">
                  <c:v>0</c:v>
                </c:pt>
                <c:pt idx="1">
                  <c:v>7</c:v>
                </c:pt>
                <c:pt idx="2">
                  <c:v>14</c:v>
                </c:pt>
              </c:numCache>
            </c:numRef>
          </c:xVal>
          <c:yVal>
            <c:numRef>
              <c:f>KMR!$Z$3:$AB$3</c:f>
              <c:numCache>
                <c:formatCode>0.00E+00</c:formatCode>
                <c:ptCount val="3"/>
                <c:pt idx="0">
                  <c:v>10999999.999999998</c:v>
                </c:pt>
                <c:pt idx="1">
                  <c:v>28999999.999999996</c:v>
                </c:pt>
                <c:pt idx="2">
                  <c:v>4216666.666666667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D64-5445-9805-091F07E4C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52941632"/>
        <c:axId val="2010730256"/>
      </c:scatterChart>
      <c:valAx>
        <c:axId val="1952941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0730256"/>
        <c:crosses val="autoZero"/>
        <c:crossBetween val="midCat"/>
      </c:valAx>
      <c:valAx>
        <c:axId val="2010730256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29416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412750</xdr:colOff>
      <xdr:row>13</xdr:row>
      <xdr:rowOff>12700</xdr:rowOff>
    </xdr:from>
    <xdr:to>
      <xdr:col>28</xdr:col>
      <xdr:colOff>31750</xdr:colOff>
      <xdr:row>24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1499015-043D-3144-BF43-6716DBF467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412749</xdr:colOff>
      <xdr:row>13</xdr:row>
      <xdr:rowOff>12700</xdr:rowOff>
    </xdr:from>
    <xdr:to>
      <xdr:col>29</xdr:col>
      <xdr:colOff>243416</xdr:colOff>
      <xdr:row>27</xdr:row>
      <xdr:rowOff>285750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4EA874-DB4E-3384-76B8-4D8807BF3C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8836D-70D9-834E-B195-FB6EB1C1DCA3}">
  <dimension ref="A1:AB35"/>
  <sheetViews>
    <sheetView tabSelected="1" topLeftCell="J2" zoomScale="120" zoomScaleNormal="120" workbookViewId="0">
      <selection activeCell="T34" sqref="T34"/>
    </sheetView>
  </sheetViews>
  <sheetFormatPr baseColWidth="10" defaultRowHeight="16" x14ac:dyDescent="0.2"/>
  <sheetData>
    <row r="1" spans="1:28" x14ac:dyDescent="0.2">
      <c r="A1" s="12" t="s">
        <v>45</v>
      </c>
      <c r="B1" s="12"/>
      <c r="C1" s="33" t="s">
        <v>34</v>
      </c>
      <c r="D1" s="33"/>
      <c r="E1" s="33"/>
      <c r="F1" s="33"/>
      <c r="G1" s="33" t="s">
        <v>35</v>
      </c>
      <c r="H1" s="33"/>
      <c r="I1" s="33"/>
      <c r="J1" s="33"/>
      <c r="N1" s="13"/>
      <c r="P1" s="34"/>
      <c r="Q1" s="34"/>
      <c r="R1" s="34"/>
      <c r="S1" s="34"/>
      <c r="T1" s="34"/>
      <c r="U1" s="34"/>
    </row>
    <row r="2" spans="1:28" ht="51" x14ac:dyDescent="0.2">
      <c r="A2" s="6"/>
      <c r="B2" s="6" t="s">
        <v>22</v>
      </c>
      <c r="C2" s="6">
        <v>2</v>
      </c>
      <c r="D2" s="6">
        <v>3</v>
      </c>
      <c r="E2" s="30" t="s">
        <v>53</v>
      </c>
      <c r="F2" s="14">
        <v>5</v>
      </c>
      <c r="G2" s="6">
        <v>2</v>
      </c>
      <c r="H2" s="6">
        <v>3</v>
      </c>
      <c r="I2" s="30" t="s">
        <v>53</v>
      </c>
      <c r="J2" s="14">
        <v>5</v>
      </c>
      <c r="K2" s="15" t="s">
        <v>23</v>
      </c>
      <c r="L2" s="15" t="s">
        <v>24</v>
      </c>
      <c r="M2" s="15" t="s">
        <v>42</v>
      </c>
      <c r="N2" s="3"/>
      <c r="P2" s="11"/>
      <c r="Q2" s="15" t="s">
        <v>36</v>
      </c>
      <c r="R2" s="6" t="s">
        <v>37</v>
      </c>
      <c r="S2" s="7" t="s">
        <v>38</v>
      </c>
      <c r="T2" s="7" t="s">
        <v>39</v>
      </c>
      <c r="U2" s="15" t="s">
        <v>43</v>
      </c>
      <c r="X2" t="s">
        <v>48</v>
      </c>
      <c r="Z2" s="27">
        <v>0</v>
      </c>
      <c r="AA2">
        <v>7</v>
      </c>
      <c r="AB2">
        <v>14</v>
      </c>
    </row>
    <row r="3" spans="1:28" x14ac:dyDescent="0.2">
      <c r="A3" s="31" t="s">
        <v>25</v>
      </c>
      <c r="B3" s="8" t="s">
        <v>26</v>
      </c>
      <c r="C3" s="9" t="s">
        <v>40</v>
      </c>
      <c r="D3" s="9" t="s">
        <v>40</v>
      </c>
      <c r="E3" s="23">
        <v>93</v>
      </c>
      <c r="F3" s="24">
        <v>12</v>
      </c>
      <c r="G3" s="9" t="s">
        <v>40</v>
      </c>
      <c r="H3" s="9" t="s">
        <v>40</v>
      </c>
      <c r="I3" s="23">
        <v>114</v>
      </c>
      <c r="J3" s="24">
        <v>13</v>
      </c>
      <c r="K3" s="9">
        <v>1E-4</v>
      </c>
      <c r="L3" s="11">
        <f>AVERAGE(E3,I3)</f>
        <v>103.5</v>
      </c>
      <c r="M3" s="10">
        <f>(L3/(0.01*K3))</f>
        <v>103499999.99999999</v>
      </c>
      <c r="N3" s="3"/>
      <c r="O3" s="16">
        <v>1</v>
      </c>
      <c r="P3" s="11" t="s">
        <v>25</v>
      </c>
      <c r="Q3" s="10">
        <f>AVERAGE(M3:M5)</f>
        <v>90499999.999999985</v>
      </c>
      <c r="R3" s="10">
        <f>STDEV(M3:M5)</f>
        <v>11651180.19773113</v>
      </c>
      <c r="S3" s="11"/>
      <c r="T3" s="18">
        <f>Q3/$Q$3</f>
        <v>1</v>
      </c>
      <c r="U3" s="11" t="s">
        <v>44</v>
      </c>
      <c r="X3" s="16">
        <v>1</v>
      </c>
      <c r="Y3" s="11" t="s">
        <v>25</v>
      </c>
      <c r="Z3" s="10">
        <f>Q3</f>
        <v>90499999.999999985</v>
      </c>
      <c r="AA3" s="10">
        <f>Q16</f>
        <v>28999999.999999996</v>
      </c>
      <c r="AB3" s="10">
        <f>Q29</f>
        <v>4216666.666666667</v>
      </c>
    </row>
    <row r="4" spans="1:28" x14ac:dyDescent="0.2">
      <c r="A4" s="31"/>
      <c r="B4" s="8" t="s">
        <v>27</v>
      </c>
      <c r="C4" s="9" t="s">
        <v>40</v>
      </c>
      <c r="D4" s="9" t="s">
        <v>40</v>
      </c>
      <c r="E4" s="23">
        <v>90</v>
      </c>
      <c r="F4" s="24">
        <v>11</v>
      </c>
      <c r="G4" s="9" t="s">
        <v>40</v>
      </c>
      <c r="H4" s="9" t="s">
        <v>40</v>
      </c>
      <c r="I4" s="23">
        <v>84</v>
      </c>
      <c r="J4" s="24">
        <v>15</v>
      </c>
      <c r="K4" s="9">
        <v>1E-4</v>
      </c>
      <c r="L4" s="11">
        <f t="shared" ref="L4:L8" si="0">AVERAGE(E4,I4)</f>
        <v>87</v>
      </c>
      <c r="M4" s="10">
        <f>(L4/(0.01*K4))</f>
        <v>86999999.999999985</v>
      </c>
      <c r="N4" s="3"/>
      <c r="O4" s="16">
        <v>2</v>
      </c>
      <c r="P4" s="11" t="s">
        <v>32</v>
      </c>
      <c r="Q4" s="10">
        <f>AVERAGE(M6:M8)</f>
        <v>109666666.66666664</v>
      </c>
      <c r="R4" s="10">
        <f>STDEV(M6:M8)</f>
        <v>54649641.657867551</v>
      </c>
      <c r="S4" s="19">
        <f>TTEST(M6:M8,M$3:M$5,2,2)</f>
        <v>0.5844090789323021</v>
      </c>
      <c r="T4" s="18">
        <f>Q4/$Q$3</f>
        <v>1.2117863720073665</v>
      </c>
      <c r="U4" s="17" t="s">
        <v>44</v>
      </c>
      <c r="X4" s="16">
        <v>2</v>
      </c>
      <c r="Y4" s="11" t="s">
        <v>32</v>
      </c>
      <c r="Z4" s="10">
        <f>Q4</f>
        <v>109666666.66666664</v>
      </c>
      <c r="AA4" s="10">
        <f>Q17</f>
        <v>5600000</v>
      </c>
      <c r="AB4" s="10">
        <f>Q30</f>
        <v>846666.66666666663</v>
      </c>
    </row>
    <row r="5" spans="1:28" ht="16" customHeight="1" x14ac:dyDescent="0.2">
      <c r="A5" s="31"/>
      <c r="B5" s="8" t="s">
        <v>28</v>
      </c>
      <c r="C5" s="9" t="s">
        <v>40</v>
      </c>
      <c r="D5" s="9" t="s">
        <v>40</v>
      </c>
      <c r="E5" s="23">
        <v>98</v>
      </c>
      <c r="F5" s="24">
        <v>5</v>
      </c>
      <c r="G5" s="9" t="s">
        <v>40</v>
      </c>
      <c r="H5" s="9" t="s">
        <v>40</v>
      </c>
      <c r="I5" s="23">
        <v>64</v>
      </c>
      <c r="J5" s="24">
        <v>10</v>
      </c>
      <c r="K5" s="9">
        <v>1E-4</v>
      </c>
      <c r="L5" s="11">
        <f t="shared" si="0"/>
        <v>81</v>
      </c>
      <c r="M5" s="10">
        <f>(L5/(0.01*K5))</f>
        <v>80999999.999999985</v>
      </c>
      <c r="N5" s="3"/>
    </row>
    <row r="6" spans="1:28" x14ac:dyDescent="0.2">
      <c r="A6" s="32" t="s">
        <v>32</v>
      </c>
      <c r="B6" s="20" t="s">
        <v>29</v>
      </c>
      <c r="C6" s="9" t="s">
        <v>40</v>
      </c>
      <c r="D6" s="9" t="s">
        <v>40</v>
      </c>
      <c r="E6" s="23">
        <v>160</v>
      </c>
      <c r="F6" s="24">
        <v>29</v>
      </c>
      <c r="G6" s="9" t="s">
        <v>40</v>
      </c>
      <c r="H6" s="9" t="s">
        <v>40</v>
      </c>
      <c r="I6" s="23">
        <v>173</v>
      </c>
      <c r="J6" s="24">
        <v>34</v>
      </c>
      <c r="K6" s="9">
        <v>1E-4</v>
      </c>
      <c r="L6" s="11">
        <f t="shared" si="0"/>
        <v>166.5</v>
      </c>
      <c r="M6" s="10">
        <f t="shared" ref="M6" si="1">(L6/(0.01*K6))</f>
        <v>166499999.99999997</v>
      </c>
      <c r="N6" s="3"/>
      <c r="X6" t="s">
        <v>37</v>
      </c>
      <c r="Z6" s="27">
        <v>0</v>
      </c>
      <c r="AA6">
        <v>7</v>
      </c>
      <c r="AB6">
        <v>14</v>
      </c>
    </row>
    <row r="7" spans="1:28" x14ac:dyDescent="0.2">
      <c r="A7" s="32"/>
      <c r="B7" s="20" t="s">
        <v>30</v>
      </c>
      <c r="C7" s="9" t="s">
        <v>40</v>
      </c>
      <c r="D7" s="9" t="s">
        <v>40</v>
      </c>
      <c r="E7" s="23">
        <v>102</v>
      </c>
      <c r="F7" s="24">
        <v>9</v>
      </c>
      <c r="G7" s="9" t="s">
        <v>40</v>
      </c>
      <c r="H7" s="9" t="s">
        <v>40</v>
      </c>
      <c r="I7" s="23">
        <v>108</v>
      </c>
      <c r="J7" s="24">
        <v>16</v>
      </c>
      <c r="K7" s="9">
        <v>1E-4</v>
      </c>
      <c r="L7" s="11">
        <f t="shared" si="0"/>
        <v>105</v>
      </c>
      <c r="M7" s="10">
        <f>(L7/(0.01*K7))</f>
        <v>104999999.99999999</v>
      </c>
      <c r="N7" s="3"/>
      <c r="X7" s="16">
        <v>1</v>
      </c>
      <c r="Y7" s="11" t="s">
        <v>25</v>
      </c>
      <c r="Z7" s="10">
        <f>R3</f>
        <v>11651180.19773113</v>
      </c>
      <c r="AA7" s="10">
        <f>R16</f>
        <v>7500000</v>
      </c>
      <c r="AB7" s="10">
        <f>R29</f>
        <v>493288.28623162501</v>
      </c>
    </row>
    <row r="8" spans="1:28" x14ac:dyDescent="0.2">
      <c r="A8" s="32"/>
      <c r="B8" s="20" t="s">
        <v>31</v>
      </c>
      <c r="C8" s="9" t="s">
        <v>40</v>
      </c>
      <c r="D8" s="9" t="s">
        <v>40</v>
      </c>
      <c r="E8" s="23">
        <v>49</v>
      </c>
      <c r="F8" s="24">
        <v>19</v>
      </c>
      <c r="G8" s="9" t="s">
        <v>40</v>
      </c>
      <c r="H8" s="9" t="s">
        <v>40</v>
      </c>
      <c r="I8" s="23">
        <v>66</v>
      </c>
      <c r="J8" s="24">
        <v>16</v>
      </c>
      <c r="K8" s="9">
        <v>1E-4</v>
      </c>
      <c r="L8" s="11">
        <f t="shared" si="0"/>
        <v>57.5</v>
      </c>
      <c r="M8" s="10">
        <f>(L8/(0.01*K8))</f>
        <v>57499999.999999993</v>
      </c>
      <c r="N8" s="3"/>
      <c r="X8" s="16">
        <v>2</v>
      </c>
      <c r="Y8" s="11" t="s">
        <v>32</v>
      </c>
      <c r="Z8" s="10">
        <f>R4</f>
        <v>54649641.657867551</v>
      </c>
      <c r="AA8" s="10">
        <f>R17</f>
        <v>852936.10546158988</v>
      </c>
      <c r="AB8" s="10">
        <f>R30</f>
        <v>88081.401744825416</v>
      </c>
    </row>
    <row r="9" spans="1:28" x14ac:dyDescent="0.2">
      <c r="A9" s="21" t="s">
        <v>41</v>
      </c>
      <c r="B9" s="11"/>
      <c r="C9" s="11">
        <v>0.1</v>
      </c>
      <c r="D9" s="11">
        <f>C9/10</f>
        <v>0.01</v>
      </c>
      <c r="E9" s="11">
        <f>D9/10</f>
        <v>1E-3</v>
      </c>
      <c r="F9" s="11">
        <f>E9/10</f>
        <v>1E-4</v>
      </c>
      <c r="G9" s="11">
        <v>0.1</v>
      </c>
      <c r="H9" s="11">
        <f>G9/10</f>
        <v>0.01</v>
      </c>
      <c r="I9" s="11">
        <f t="shared" ref="I9:J9" si="2">H9/10</f>
        <v>1E-3</v>
      </c>
      <c r="J9" s="11">
        <f t="shared" si="2"/>
        <v>1E-4</v>
      </c>
    </row>
    <row r="10" spans="1:28" x14ac:dyDescent="0.2">
      <c r="A10" s="26" t="s">
        <v>50</v>
      </c>
    </row>
    <row r="14" spans="1:28" x14ac:dyDescent="0.2">
      <c r="A14" s="12" t="s">
        <v>46</v>
      </c>
      <c r="B14" s="12"/>
      <c r="C14" s="33" t="s">
        <v>34</v>
      </c>
      <c r="D14" s="33"/>
      <c r="E14" s="33"/>
      <c r="F14" s="33"/>
      <c r="G14" s="33" t="s">
        <v>35</v>
      </c>
      <c r="H14" s="33"/>
      <c r="I14" s="33"/>
      <c r="J14" s="33"/>
    </row>
    <row r="15" spans="1:28" ht="51" x14ac:dyDescent="0.2">
      <c r="A15" s="6"/>
      <c r="B15" s="6" t="s">
        <v>22</v>
      </c>
      <c r="C15" s="6">
        <v>2</v>
      </c>
      <c r="D15" s="6">
        <v>3</v>
      </c>
      <c r="E15" s="6">
        <v>4</v>
      </c>
      <c r="F15" s="14">
        <v>5</v>
      </c>
      <c r="G15" s="6">
        <v>2</v>
      </c>
      <c r="H15" s="6">
        <v>3</v>
      </c>
      <c r="I15" s="6">
        <v>4</v>
      </c>
      <c r="J15" s="14">
        <v>5</v>
      </c>
      <c r="K15" s="15" t="s">
        <v>23</v>
      </c>
      <c r="L15" s="15" t="s">
        <v>24</v>
      </c>
      <c r="M15" s="15" t="s">
        <v>42</v>
      </c>
      <c r="P15" s="11"/>
      <c r="Q15" s="15" t="s">
        <v>36</v>
      </c>
      <c r="R15" s="6" t="s">
        <v>37</v>
      </c>
      <c r="S15" s="7" t="s">
        <v>38</v>
      </c>
      <c r="T15" s="7" t="s">
        <v>39</v>
      </c>
      <c r="U15" s="15" t="s">
        <v>52</v>
      </c>
    </row>
    <row r="16" spans="1:28" x14ac:dyDescent="0.2">
      <c r="A16" s="31" t="s">
        <v>25</v>
      </c>
      <c r="B16" s="8" t="s">
        <v>26</v>
      </c>
      <c r="C16" s="9" t="s">
        <v>40</v>
      </c>
      <c r="D16" s="9" t="s">
        <v>40</v>
      </c>
      <c r="E16" s="9" t="s">
        <v>40</v>
      </c>
      <c r="F16" s="24">
        <v>32</v>
      </c>
      <c r="G16" s="9" t="s">
        <v>40</v>
      </c>
      <c r="H16" s="9" t="s">
        <v>40</v>
      </c>
      <c r="I16" s="9" t="s">
        <v>40</v>
      </c>
      <c r="J16" s="24">
        <v>41</v>
      </c>
      <c r="K16" s="9">
        <v>1E-4</v>
      </c>
      <c r="L16" s="11">
        <f>AVERAGE(F16,J16)</f>
        <v>36.5</v>
      </c>
      <c r="M16" s="10">
        <f>(L16/(0.01*K16))</f>
        <v>36499999.999999993</v>
      </c>
      <c r="O16" s="16">
        <v>1</v>
      </c>
      <c r="P16" s="11" t="s">
        <v>25</v>
      </c>
      <c r="Q16" s="10">
        <f>AVERAGE(M16:M18)</f>
        <v>28999999.999999996</v>
      </c>
      <c r="R16" s="10">
        <f>STDEV(M16:M18)</f>
        <v>7500000</v>
      </c>
      <c r="S16" s="11"/>
      <c r="T16" s="18">
        <f>Q16/$Q$3</f>
        <v>0.32044198895027626</v>
      </c>
      <c r="U16" s="18">
        <f>-1/(Q16/Q3)</f>
        <v>-3.1206896551724137</v>
      </c>
    </row>
    <row r="17" spans="1:22" x14ac:dyDescent="0.2">
      <c r="A17" s="31"/>
      <c r="B17" s="8" t="s">
        <v>27</v>
      </c>
      <c r="C17" s="9" t="s">
        <v>40</v>
      </c>
      <c r="D17" s="9" t="s">
        <v>40</v>
      </c>
      <c r="E17" s="9" t="s">
        <v>40</v>
      </c>
      <c r="F17" s="24">
        <v>21</v>
      </c>
      <c r="G17" s="9" t="s">
        <v>40</v>
      </c>
      <c r="H17" s="9" t="s">
        <v>40</v>
      </c>
      <c r="I17" s="9" t="s">
        <v>40</v>
      </c>
      <c r="J17" s="24">
        <v>37</v>
      </c>
      <c r="K17" s="9">
        <v>1E-4</v>
      </c>
      <c r="L17" s="11">
        <f t="shared" ref="L17:L18" si="3">AVERAGE(F17,J17)</f>
        <v>29</v>
      </c>
      <c r="M17" s="10">
        <f>(L17/(0.01*K17))</f>
        <v>28999999.999999996</v>
      </c>
      <c r="O17" s="16">
        <v>2</v>
      </c>
      <c r="P17" s="11" t="s">
        <v>32</v>
      </c>
      <c r="Q17" s="10">
        <f>AVERAGE(M19:M21)</f>
        <v>5600000</v>
      </c>
      <c r="R17" s="10">
        <f>STDEV(M19:M21)</f>
        <v>852936.10546158988</v>
      </c>
      <c r="S17" s="19">
        <f>TTEST(M19:M21,M$3:M$5,2,2)</f>
        <v>2.2926842208895632E-4</v>
      </c>
      <c r="T17" s="18">
        <f>Q17/$Q$3</f>
        <v>6.1878453038674043E-2</v>
      </c>
      <c r="U17" s="18">
        <f>-1/(Q17/Q4)</f>
        <v>-19.583333333333329</v>
      </c>
    </row>
    <row r="18" spans="1:22" x14ac:dyDescent="0.2">
      <c r="A18" s="31"/>
      <c r="B18" s="8" t="s">
        <v>28</v>
      </c>
      <c r="C18" s="9" t="s">
        <v>40</v>
      </c>
      <c r="D18" s="9" t="s">
        <v>40</v>
      </c>
      <c r="E18" s="9" t="s">
        <v>40</v>
      </c>
      <c r="F18" s="24">
        <v>27</v>
      </c>
      <c r="G18" s="9" t="s">
        <v>40</v>
      </c>
      <c r="H18" s="9" t="s">
        <v>40</v>
      </c>
      <c r="I18" s="9" t="s">
        <v>40</v>
      </c>
      <c r="J18" s="24">
        <v>16</v>
      </c>
      <c r="K18" s="9">
        <v>1E-4</v>
      </c>
      <c r="L18" s="11">
        <f t="shared" si="3"/>
        <v>21.5</v>
      </c>
      <c r="M18" s="10">
        <f>(L18/(0.01*K18))</f>
        <v>21499999.999999996</v>
      </c>
    </row>
    <row r="19" spans="1:22" x14ac:dyDescent="0.2">
      <c r="A19" s="32" t="s">
        <v>32</v>
      </c>
      <c r="B19" s="20" t="s">
        <v>29</v>
      </c>
      <c r="C19" s="9" t="s">
        <v>40</v>
      </c>
      <c r="D19" s="9" t="s">
        <v>40</v>
      </c>
      <c r="E19" s="24">
        <v>56</v>
      </c>
      <c r="F19" s="24">
        <v>10</v>
      </c>
      <c r="G19" s="25" t="s">
        <v>40</v>
      </c>
      <c r="H19" s="25" t="s">
        <v>40</v>
      </c>
      <c r="I19" s="24">
        <v>61</v>
      </c>
      <c r="J19" s="24">
        <v>10</v>
      </c>
      <c r="K19" s="9">
        <v>1E-3</v>
      </c>
      <c r="L19" s="11">
        <f>AVERAGE(E19,I19)</f>
        <v>58.5</v>
      </c>
      <c r="M19" s="10">
        <f t="shared" ref="M19" si="4">(L19/(0.01*K19))</f>
        <v>5849999.9999999991</v>
      </c>
    </row>
    <row r="20" spans="1:22" x14ac:dyDescent="0.2">
      <c r="A20" s="32"/>
      <c r="B20" s="20" t="s">
        <v>30</v>
      </c>
      <c r="C20" s="9" t="s">
        <v>40</v>
      </c>
      <c r="D20" s="9" t="s">
        <v>40</v>
      </c>
      <c r="E20" s="24">
        <v>51</v>
      </c>
      <c r="F20" s="24">
        <v>6</v>
      </c>
      <c r="G20" s="25" t="s">
        <v>40</v>
      </c>
      <c r="H20" s="25" t="s">
        <v>40</v>
      </c>
      <c r="I20" s="24">
        <v>42</v>
      </c>
      <c r="J20" s="24">
        <v>7</v>
      </c>
      <c r="K20" s="9">
        <v>1E-3</v>
      </c>
      <c r="L20" s="11">
        <f t="shared" ref="L20:L21" si="5">AVERAGE(E20,I20)</f>
        <v>46.5</v>
      </c>
      <c r="M20" s="10">
        <f>(L20/(0.01*K20))</f>
        <v>4650000</v>
      </c>
    </row>
    <row r="21" spans="1:22" x14ac:dyDescent="0.2">
      <c r="A21" s="32"/>
      <c r="B21" s="20" t="s">
        <v>31</v>
      </c>
      <c r="C21" s="9" t="s">
        <v>40</v>
      </c>
      <c r="D21" s="9" t="s">
        <v>40</v>
      </c>
      <c r="E21" s="24">
        <v>57</v>
      </c>
      <c r="F21" s="24">
        <v>7</v>
      </c>
      <c r="G21" s="25" t="s">
        <v>40</v>
      </c>
      <c r="H21" s="25" t="s">
        <v>40</v>
      </c>
      <c r="I21" s="24">
        <v>69</v>
      </c>
      <c r="J21" s="24"/>
      <c r="K21" s="9">
        <v>1E-3</v>
      </c>
      <c r="L21" s="11">
        <f t="shared" si="5"/>
        <v>63</v>
      </c>
      <c r="M21" s="10">
        <f>(L21/(0.01*K21))</f>
        <v>6299999.9999999991</v>
      </c>
    </row>
    <row r="22" spans="1:22" x14ac:dyDescent="0.2">
      <c r="A22" s="21" t="s">
        <v>41</v>
      </c>
      <c r="B22" s="11"/>
      <c r="C22" s="11">
        <v>0.1</v>
      </c>
      <c r="D22" s="11">
        <f>C22/10</f>
        <v>0.01</v>
      </c>
      <c r="E22" s="11">
        <f>D22/10</f>
        <v>1E-3</v>
      </c>
      <c r="F22" s="11">
        <f>E22/10</f>
        <v>1E-4</v>
      </c>
      <c r="G22" s="11">
        <v>0.1</v>
      </c>
      <c r="H22" s="11">
        <f>G22/10</f>
        <v>0.01</v>
      </c>
      <c r="I22" s="11">
        <f t="shared" ref="I22:J22" si="6">H22/10</f>
        <v>1E-3</v>
      </c>
      <c r="J22" s="11">
        <f t="shared" si="6"/>
        <v>1E-4</v>
      </c>
    </row>
    <row r="27" spans="1:22" x14ac:dyDescent="0.2">
      <c r="A27" s="12" t="s">
        <v>49</v>
      </c>
      <c r="B27" s="12"/>
      <c r="C27" s="33" t="s">
        <v>34</v>
      </c>
      <c r="D27" s="33"/>
      <c r="E27" s="33"/>
      <c r="F27" s="33"/>
      <c r="G27" s="33" t="s">
        <v>35</v>
      </c>
      <c r="H27" s="33"/>
      <c r="I27" s="33"/>
      <c r="J27" s="33"/>
    </row>
    <row r="28" spans="1:22" ht="51" x14ac:dyDescent="0.2">
      <c r="A28" s="6"/>
      <c r="B28" s="6" t="s">
        <v>22</v>
      </c>
      <c r="C28" s="6">
        <v>2</v>
      </c>
      <c r="D28" s="6">
        <v>3</v>
      </c>
      <c r="E28" s="6">
        <v>4</v>
      </c>
      <c r="F28" s="14">
        <v>5</v>
      </c>
      <c r="G28" s="6">
        <v>2</v>
      </c>
      <c r="H28" s="6">
        <v>3</v>
      </c>
      <c r="I28" s="6">
        <v>4</v>
      </c>
      <c r="J28" s="14">
        <v>5</v>
      </c>
      <c r="K28" s="15" t="s">
        <v>23</v>
      </c>
      <c r="L28" s="15" t="s">
        <v>24</v>
      </c>
      <c r="M28" s="15" t="s">
        <v>42</v>
      </c>
      <c r="P28" s="11"/>
      <c r="Q28" s="15" t="s">
        <v>36</v>
      </c>
      <c r="R28" s="6" t="s">
        <v>37</v>
      </c>
      <c r="S28" s="7" t="s">
        <v>38</v>
      </c>
      <c r="T28" s="7" t="s">
        <v>39</v>
      </c>
      <c r="U28" s="15" t="s">
        <v>51</v>
      </c>
      <c r="V28" s="15" t="s">
        <v>52</v>
      </c>
    </row>
    <row r="29" spans="1:22" x14ac:dyDescent="0.2">
      <c r="A29" s="31" t="s">
        <v>25</v>
      </c>
      <c r="B29" s="8" t="s">
        <v>26</v>
      </c>
      <c r="C29" s="9" t="s">
        <v>40</v>
      </c>
      <c r="D29" s="9" t="s">
        <v>40</v>
      </c>
      <c r="E29" s="9">
        <v>40</v>
      </c>
      <c r="F29" s="24" t="s">
        <v>44</v>
      </c>
      <c r="G29" s="9" t="s">
        <v>40</v>
      </c>
      <c r="H29" s="28" t="s">
        <v>40</v>
      </c>
      <c r="I29" s="9">
        <v>49</v>
      </c>
      <c r="J29" s="24" t="s">
        <v>44</v>
      </c>
      <c r="K29" s="9">
        <v>1E-3</v>
      </c>
      <c r="L29" s="11">
        <f>AVERAGE(E29,I29)</f>
        <v>44.5</v>
      </c>
      <c r="M29" s="10">
        <f>(L29/(0.01*K29))</f>
        <v>4450000</v>
      </c>
      <c r="O29" s="16">
        <v>1</v>
      </c>
      <c r="P29" s="11" t="s">
        <v>25</v>
      </c>
      <c r="Q29" s="10">
        <f>AVERAGE(M29:M31)</f>
        <v>4216666.666666667</v>
      </c>
      <c r="R29" s="10">
        <f>STDEV(M29:M31)</f>
        <v>493288.28623162501</v>
      </c>
      <c r="S29" s="11"/>
      <c r="T29" s="18">
        <f>Q29/$Q$3</f>
        <v>4.6593001841620636E-2</v>
      </c>
      <c r="U29" s="18">
        <f>-1/(Q29/Q16)</f>
        <v>-6.8774703557312247</v>
      </c>
      <c r="V29" s="18">
        <f>-1/(Q29/Q3)</f>
        <v>-21.462450592885371</v>
      </c>
    </row>
    <row r="30" spans="1:22" x14ac:dyDescent="0.2">
      <c r="A30" s="31"/>
      <c r="B30" s="8" t="s">
        <v>27</v>
      </c>
      <c r="C30" s="9" t="s">
        <v>40</v>
      </c>
      <c r="D30" s="9" t="s">
        <v>40</v>
      </c>
      <c r="E30" s="9">
        <v>43</v>
      </c>
      <c r="F30" s="24" t="s">
        <v>44</v>
      </c>
      <c r="G30" s="9" t="s">
        <v>40</v>
      </c>
      <c r="H30" s="29" t="s">
        <v>40</v>
      </c>
      <c r="I30" s="9">
        <v>48</v>
      </c>
      <c r="J30" s="24" t="s">
        <v>44</v>
      </c>
      <c r="K30" s="9">
        <v>1E-3</v>
      </c>
      <c r="L30" s="11">
        <f t="shared" ref="L30:L31" si="7">AVERAGE(E30,I30)</f>
        <v>45.5</v>
      </c>
      <c r="M30" s="10">
        <f>(L30/(0.01*K30))</f>
        <v>4550000</v>
      </c>
      <c r="O30" s="16">
        <v>2</v>
      </c>
      <c r="P30" s="11" t="s">
        <v>32</v>
      </c>
      <c r="Q30" s="10">
        <f>AVERAGE(M32:M34)</f>
        <v>846666.66666666663</v>
      </c>
      <c r="R30" s="10">
        <f>STDEV(M32:M34)</f>
        <v>88081.401744825416</v>
      </c>
      <c r="S30" s="19">
        <f>TTEST(M32:M34,M$3:M$5,2,2)</f>
        <v>1.8325044664809387E-4</v>
      </c>
      <c r="T30" s="18">
        <f>Q30/$Q$3</f>
        <v>9.355432780847146E-3</v>
      </c>
      <c r="U30" s="18">
        <f>-1/(Q30/Q17)</f>
        <v>-6.6141732283464574</v>
      </c>
      <c r="V30" s="18">
        <f>-1/(Q30/Q4)</f>
        <v>-129.52755905511808</v>
      </c>
    </row>
    <row r="31" spans="1:22" x14ac:dyDescent="0.2">
      <c r="A31" s="31"/>
      <c r="B31" s="8" t="s">
        <v>28</v>
      </c>
      <c r="C31" s="9" t="s">
        <v>40</v>
      </c>
      <c r="D31" s="9" t="s">
        <v>40</v>
      </c>
      <c r="E31" s="9">
        <v>30</v>
      </c>
      <c r="F31" s="24" t="s">
        <v>44</v>
      </c>
      <c r="G31" s="9" t="s">
        <v>40</v>
      </c>
      <c r="H31" s="29" t="s">
        <v>40</v>
      </c>
      <c r="I31" s="9">
        <v>43</v>
      </c>
      <c r="J31" s="24" t="s">
        <v>44</v>
      </c>
      <c r="K31" s="9">
        <v>1E-3</v>
      </c>
      <c r="L31" s="11">
        <f t="shared" si="7"/>
        <v>36.5</v>
      </c>
      <c r="M31" s="10">
        <f>(L31/(0.01*K31))</f>
        <v>3649999.9999999995</v>
      </c>
    </row>
    <row r="32" spans="1:22" x14ac:dyDescent="0.2">
      <c r="A32" s="32" t="s">
        <v>32</v>
      </c>
      <c r="B32" s="20" t="s">
        <v>29</v>
      </c>
      <c r="C32" s="9" t="s">
        <v>40</v>
      </c>
      <c r="D32" s="9">
        <v>94</v>
      </c>
      <c r="E32" s="24" t="s">
        <v>44</v>
      </c>
      <c r="F32" s="24" t="s">
        <v>44</v>
      </c>
      <c r="G32" s="25" t="s">
        <v>40</v>
      </c>
      <c r="H32" s="25">
        <v>86</v>
      </c>
      <c r="I32" s="24" t="s">
        <v>44</v>
      </c>
      <c r="J32" s="24" t="s">
        <v>44</v>
      </c>
      <c r="K32" s="9">
        <v>0.01</v>
      </c>
      <c r="L32" s="11">
        <f>AVERAGE(D32,H32)</f>
        <v>90</v>
      </c>
      <c r="M32" s="10">
        <f t="shared" ref="M32" si="8">(L32/(0.01*K32))</f>
        <v>900000</v>
      </c>
    </row>
    <row r="33" spans="1:13" x14ac:dyDescent="0.2">
      <c r="A33" s="32"/>
      <c r="B33" s="20" t="s">
        <v>30</v>
      </c>
      <c r="C33" s="9" t="s">
        <v>40</v>
      </c>
      <c r="D33" s="9">
        <v>82</v>
      </c>
      <c r="E33" s="24" t="s">
        <v>44</v>
      </c>
      <c r="F33" s="24" t="s">
        <v>44</v>
      </c>
      <c r="G33" s="25" t="s">
        <v>40</v>
      </c>
      <c r="H33" s="25">
        <v>97</v>
      </c>
      <c r="I33" s="24" t="s">
        <v>44</v>
      </c>
      <c r="J33" s="24" t="s">
        <v>44</v>
      </c>
      <c r="K33" s="9">
        <v>0.01</v>
      </c>
      <c r="L33" s="11">
        <f t="shared" ref="L33:L34" si="9">AVERAGE(D33,H33)</f>
        <v>89.5</v>
      </c>
      <c r="M33" s="10">
        <f>(L33/(0.01*K33))</f>
        <v>895000</v>
      </c>
    </row>
    <row r="34" spans="1:13" x14ac:dyDescent="0.2">
      <c r="A34" s="32"/>
      <c r="B34" s="20" t="s">
        <v>31</v>
      </c>
      <c r="C34" s="9" t="s">
        <v>40</v>
      </c>
      <c r="D34" s="9">
        <v>70</v>
      </c>
      <c r="E34" s="24" t="s">
        <v>44</v>
      </c>
      <c r="F34" s="24" t="s">
        <v>44</v>
      </c>
      <c r="G34" s="25" t="s">
        <v>40</v>
      </c>
      <c r="H34" s="25">
        <v>79</v>
      </c>
      <c r="I34" s="24" t="s">
        <v>44</v>
      </c>
      <c r="J34" s="24" t="s">
        <v>44</v>
      </c>
      <c r="K34" s="9">
        <v>0.01</v>
      </c>
      <c r="L34" s="11">
        <f t="shared" si="9"/>
        <v>74.5</v>
      </c>
      <c r="M34" s="10">
        <f>(L34/(0.01*K34))</f>
        <v>745000</v>
      </c>
    </row>
    <row r="35" spans="1:13" x14ac:dyDescent="0.2">
      <c r="A35" s="21" t="s">
        <v>41</v>
      </c>
      <c r="B35" s="11"/>
      <c r="C35" s="11">
        <v>0.1</v>
      </c>
      <c r="D35" s="11">
        <f>C35/10</f>
        <v>0.01</v>
      </c>
      <c r="E35" s="11">
        <f>D35/10</f>
        <v>1E-3</v>
      </c>
      <c r="F35" s="11">
        <f>E35/10</f>
        <v>1E-4</v>
      </c>
      <c r="G35" s="11">
        <v>0.1</v>
      </c>
      <c r="H35" s="11">
        <f>G35/10</f>
        <v>0.01</v>
      </c>
      <c r="I35" s="11">
        <f t="shared" ref="I35:J35" si="10">H35/10</f>
        <v>1E-3</v>
      </c>
      <c r="J35" s="11">
        <f t="shared" si="10"/>
        <v>1E-4</v>
      </c>
    </row>
  </sheetData>
  <mergeCells count="13">
    <mergeCell ref="A32:A34"/>
    <mergeCell ref="C1:F1"/>
    <mergeCell ref="G1:J1"/>
    <mergeCell ref="P1:U1"/>
    <mergeCell ref="A3:A5"/>
    <mergeCell ref="A6:A8"/>
    <mergeCell ref="C14:F14"/>
    <mergeCell ref="G14:J14"/>
    <mergeCell ref="A16:A18"/>
    <mergeCell ref="A19:A21"/>
    <mergeCell ref="C27:F27"/>
    <mergeCell ref="G27:J27"/>
    <mergeCell ref="A29:A3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52B98-1216-944B-8F6C-982351462E89}">
  <dimension ref="A1:U9"/>
  <sheetViews>
    <sheetView topLeftCell="C1" workbookViewId="0">
      <selection activeCell="F31" sqref="F31"/>
    </sheetView>
  </sheetViews>
  <sheetFormatPr baseColWidth="10" defaultRowHeight="16" x14ac:dyDescent="0.2"/>
  <sheetData>
    <row r="1" spans="1:21" x14ac:dyDescent="0.2">
      <c r="A1" s="12" t="s">
        <v>33</v>
      </c>
      <c r="B1" s="12"/>
      <c r="C1" s="33" t="s">
        <v>34</v>
      </c>
      <c r="D1" s="33"/>
      <c r="E1" s="33"/>
      <c r="F1" s="33"/>
      <c r="G1" s="33" t="s">
        <v>35</v>
      </c>
      <c r="H1" s="33"/>
      <c r="I1" s="33"/>
      <c r="J1" s="33"/>
      <c r="N1" s="13"/>
      <c r="P1" s="34"/>
      <c r="Q1" s="34"/>
      <c r="R1" s="34"/>
      <c r="S1" s="34"/>
      <c r="T1" s="34"/>
      <c r="U1" s="34"/>
    </row>
    <row r="2" spans="1:21" ht="51" x14ac:dyDescent="0.2">
      <c r="A2" s="6"/>
      <c r="B2" s="6" t="s">
        <v>22</v>
      </c>
      <c r="C2" s="6">
        <v>1</v>
      </c>
      <c r="D2" s="6">
        <v>2</v>
      </c>
      <c r="E2" s="6">
        <v>3</v>
      </c>
      <c r="F2" s="14">
        <v>4</v>
      </c>
      <c r="G2" s="6">
        <v>1</v>
      </c>
      <c r="H2" s="6">
        <v>2</v>
      </c>
      <c r="I2" s="6">
        <v>3</v>
      </c>
      <c r="J2" s="14">
        <v>4</v>
      </c>
      <c r="K2" s="15" t="s">
        <v>23</v>
      </c>
      <c r="L2" s="15" t="s">
        <v>24</v>
      </c>
      <c r="M2" s="15" t="s">
        <v>42</v>
      </c>
      <c r="N2" s="3"/>
      <c r="P2" s="11"/>
      <c r="Q2" s="15" t="s">
        <v>36</v>
      </c>
      <c r="R2" s="6" t="s">
        <v>37</v>
      </c>
      <c r="S2" s="7" t="s">
        <v>38</v>
      </c>
      <c r="T2" s="7" t="s">
        <v>39</v>
      </c>
      <c r="U2" s="15" t="s">
        <v>43</v>
      </c>
    </row>
    <row r="3" spans="1:21" x14ac:dyDescent="0.2">
      <c r="A3" s="31" t="s">
        <v>25</v>
      </c>
      <c r="B3" s="8" t="s">
        <v>26</v>
      </c>
      <c r="C3" s="9" t="s">
        <v>40</v>
      </c>
      <c r="D3" s="9" t="s">
        <v>40</v>
      </c>
      <c r="E3" s="9" t="s">
        <v>40</v>
      </c>
      <c r="F3" s="22">
        <v>93</v>
      </c>
      <c r="G3" s="9" t="s">
        <v>40</v>
      </c>
      <c r="H3" s="9" t="s">
        <v>40</v>
      </c>
      <c r="I3" s="9" t="s">
        <v>40</v>
      </c>
      <c r="J3" s="22">
        <v>114</v>
      </c>
      <c r="K3" s="9">
        <v>1E-3</v>
      </c>
      <c r="L3" s="11">
        <f>AVERAGE(F3,J3)</f>
        <v>103.5</v>
      </c>
      <c r="M3" s="10">
        <f>(L3/(0.01*K3))</f>
        <v>10350000</v>
      </c>
      <c r="N3" s="3"/>
      <c r="O3" s="16">
        <v>1</v>
      </c>
      <c r="P3" s="11" t="s">
        <v>25</v>
      </c>
      <c r="Q3" s="10">
        <f>AVERAGE(M3:M5)</f>
        <v>9050000</v>
      </c>
      <c r="R3" s="10">
        <f>STDEV(M3:M5)</f>
        <v>1165118.0197731045</v>
      </c>
      <c r="S3" s="11"/>
      <c r="T3" s="18">
        <f>Q3/$Q$3</f>
        <v>1</v>
      </c>
      <c r="U3" s="11" t="s">
        <v>44</v>
      </c>
    </row>
    <row r="4" spans="1:21" x14ac:dyDescent="0.2">
      <c r="A4" s="31"/>
      <c r="B4" s="8" t="s">
        <v>27</v>
      </c>
      <c r="C4" s="9" t="s">
        <v>40</v>
      </c>
      <c r="D4" s="9" t="s">
        <v>40</v>
      </c>
      <c r="E4" s="9" t="s">
        <v>40</v>
      </c>
      <c r="F4" s="22">
        <v>90</v>
      </c>
      <c r="G4" s="9" t="s">
        <v>40</v>
      </c>
      <c r="H4" s="9" t="s">
        <v>40</v>
      </c>
      <c r="I4" s="9" t="s">
        <v>40</v>
      </c>
      <c r="J4" s="22">
        <v>84</v>
      </c>
      <c r="K4" s="9">
        <v>1E-3</v>
      </c>
      <c r="L4" s="11">
        <f t="shared" ref="L4:L8" si="0">AVERAGE(F4,J4)</f>
        <v>87</v>
      </c>
      <c r="M4" s="10">
        <f>(L4/(0.01*K4))</f>
        <v>8700000</v>
      </c>
      <c r="N4" s="3"/>
      <c r="O4" s="16">
        <v>2</v>
      </c>
      <c r="P4" s="11" t="s">
        <v>32</v>
      </c>
      <c r="Q4" s="10">
        <f>AVERAGE(M6:M8)</f>
        <v>10966666.666666666</v>
      </c>
      <c r="R4" s="10">
        <f>STDEV(M6:M8)</f>
        <v>5464964.1657867543</v>
      </c>
      <c r="S4" s="19">
        <f>TTEST(M6:M8,M$3:M$5,2,2)</f>
        <v>0.5844090789323021</v>
      </c>
      <c r="T4" s="18">
        <f>Q4/$Q$3</f>
        <v>1.2117863720073665</v>
      </c>
      <c r="U4" s="17" t="s">
        <v>44</v>
      </c>
    </row>
    <row r="5" spans="1:21" ht="16" customHeight="1" x14ac:dyDescent="0.2">
      <c r="A5" s="31"/>
      <c r="B5" s="8" t="s">
        <v>28</v>
      </c>
      <c r="C5" s="9" t="s">
        <v>40</v>
      </c>
      <c r="D5" s="9" t="s">
        <v>40</v>
      </c>
      <c r="E5" s="9" t="s">
        <v>40</v>
      </c>
      <c r="F5" s="22">
        <v>98</v>
      </c>
      <c r="G5" s="9" t="s">
        <v>40</v>
      </c>
      <c r="H5" s="9" t="s">
        <v>40</v>
      </c>
      <c r="I5" s="9" t="s">
        <v>40</v>
      </c>
      <c r="J5" s="22">
        <v>64</v>
      </c>
      <c r="K5" s="9">
        <v>1E-3</v>
      </c>
      <c r="L5" s="11">
        <f t="shared" si="0"/>
        <v>81</v>
      </c>
      <c r="M5" s="10">
        <f>(L5/(0.01*K5))</f>
        <v>8099999.9999999991</v>
      </c>
      <c r="N5" s="3"/>
    </row>
    <row r="6" spans="1:21" x14ac:dyDescent="0.2">
      <c r="A6" s="32" t="s">
        <v>32</v>
      </c>
      <c r="B6" s="20" t="s">
        <v>29</v>
      </c>
      <c r="C6" s="9" t="s">
        <v>40</v>
      </c>
      <c r="D6" s="9" t="s">
        <v>40</v>
      </c>
      <c r="E6" s="9" t="s">
        <v>40</v>
      </c>
      <c r="F6" s="22">
        <v>160</v>
      </c>
      <c r="G6" s="9" t="s">
        <v>40</v>
      </c>
      <c r="H6" s="9" t="s">
        <v>40</v>
      </c>
      <c r="I6" s="9" t="s">
        <v>40</v>
      </c>
      <c r="J6" s="22">
        <v>173</v>
      </c>
      <c r="K6" s="9">
        <v>1E-3</v>
      </c>
      <c r="L6" s="11">
        <f t="shared" si="0"/>
        <v>166.5</v>
      </c>
      <c r="M6" s="10">
        <f t="shared" ref="M6" si="1">(L6/(0.01*K6))</f>
        <v>16649999.999999998</v>
      </c>
      <c r="N6" s="3"/>
    </row>
    <row r="7" spans="1:21" x14ac:dyDescent="0.2">
      <c r="A7" s="32"/>
      <c r="B7" s="20" t="s">
        <v>30</v>
      </c>
      <c r="C7" s="9" t="s">
        <v>40</v>
      </c>
      <c r="D7" s="9" t="s">
        <v>40</v>
      </c>
      <c r="E7" s="9" t="s">
        <v>40</v>
      </c>
      <c r="F7" s="22">
        <v>102</v>
      </c>
      <c r="G7" s="9" t="s">
        <v>40</v>
      </c>
      <c r="H7" s="9" t="s">
        <v>40</v>
      </c>
      <c r="I7" s="9" t="s">
        <v>40</v>
      </c>
      <c r="J7" s="22">
        <v>108</v>
      </c>
      <c r="K7" s="9">
        <v>1E-3</v>
      </c>
      <c r="L7" s="11">
        <f t="shared" si="0"/>
        <v>105</v>
      </c>
      <c r="M7" s="10">
        <f>(L7/(0.01*K7))</f>
        <v>10500000</v>
      </c>
      <c r="N7" s="3"/>
    </row>
    <row r="8" spans="1:21" x14ac:dyDescent="0.2">
      <c r="A8" s="32"/>
      <c r="B8" s="20" t="s">
        <v>31</v>
      </c>
      <c r="C8" s="9" t="s">
        <v>40</v>
      </c>
      <c r="D8" s="9" t="s">
        <v>40</v>
      </c>
      <c r="E8" s="9" t="s">
        <v>40</v>
      </c>
      <c r="F8" s="22">
        <v>49</v>
      </c>
      <c r="G8" s="9" t="s">
        <v>40</v>
      </c>
      <c r="H8" s="9" t="s">
        <v>40</v>
      </c>
      <c r="I8" s="9" t="s">
        <v>40</v>
      </c>
      <c r="J8" s="22">
        <v>66</v>
      </c>
      <c r="K8" s="9">
        <v>1E-3</v>
      </c>
      <c r="L8" s="11">
        <f t="shared" si="0"/>
        <v>57.5</v>
      </c>
      <c r="M8" s="10">
        <f>(L8/(0.01*K8))</f>
        <v>5749999.9999999991</v>
      </c>
      <c r="N8" s="3"/>
    </row>
    <row r="9" spans="1:21" x14ac:dyDescent="0.2">
      <c r="A9" s="21" t="s">
        <v>41</v>
      </c>
      <c r="B9" s="11"/>
      <c r="C9" s="11">
        <v>1</v>
      </c>
      <c r="D9" s="11">
        <f>C9/10</f>
        <v>0.1</v>
      </c>
      <c r="E9" s="11">
        <f>D9/10</f>
        <v>0.01</v>
      </c>
      <c r="F9" s="11">
        <f>E9/10</f>
        <v>1E-3</v>
      </c>
      <c r="G9" s="11">
        <v>1</v>
      </c>
      <c r="H9" s="11">
        <f>G9/10</f>
        <v>0.1</v>
      </c>
      <c r="I9" s="11">
        <f t="shared" ref="I9:J9" si="2">H9/10</f>
        <v>0.01</v>
      </c>
      <c r="J9" s="11">
        <f t="shared" si="2"/>
        <v>1E-3</v>
      </c>
    </row>
  </sheetData>
  <mergeCells count="5">
    <mergeCell ref="P1:U1"/>
    <mergeCell ref="A3:A5"/>
    <mergeCell ref="A6:A8"/>
    <mergeCell ref="C1:F1"/>
    <mergeCell ref="G1:J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D79C2-0FE5-5E43-94CA-2D61878119D6}">
  <dimension ref="A1:AB35"/>
  <sheetViews>
    <sheetView zoomScale="120" zoomScaleNormal="120" workbookViewId="0">
      <selection activeCell="E2" sqref="E2"/>
    </sheetView>
  </sheetViews>
  <sheetFormatPr baseColWidth="10" defaultRowHeight="16" x14ac:dyDescent="0.2"/>
  <sheetData>
    <row r="1" spans="1:28" x14ac:dyDescent="0.2">
      <c r="A1" s="12" t="s">
        <v>45</v>
      </c>
      <c r="B1" s="12"/>
      <c r="C1" s="33" t="s">
        <v>34</v>
      </c>
      <c r="D1" s="33"/>
      <c r="E1" s="33"/>
      <c r="F1" s="33"/>
      <c r="G1" s="33" t="s">
        <v>35</v>
      </c>
      <c r="H1" s="33"/>
      <c r="I1" s="33"/>
      <c r="J1" s="33"/>
      <c r="N1" s="13"/>
      <c r="P1" s="34"/>
      <c r="Q1" s="34"/>
      <c r="R1" s="34"/>
      <c r="S1" s="34"/>
      <c r="T1" s="34"/>
      <c r="U1" s="34"/>
    </row>
    <row r="2" spans="1:28" ht="51" x14ac:dyDescent="0.2">
      <c r="A2" s="6"/>
      <c r="B2" s="6" t="s">
        <v>22</v>
      </c>
      <c r="C2" s="6">
        <v>2</v>
      </c>
      <c r="D2" s="6">
        <v>3</v>
      </c>
      <c r="E2" s="6">
        <v>4</v>
      </c>
      <c r="F2" s="14">
        <v>5</v>
      </c>
      <c r="G2" s="6">
        <v>2</v>
      </c>
      <c r="H2" s="6">
        <v>3</v>
      </c>
      <c r="I2" s="6">
        <v>4</v>
      </c>
      <c r="J2" s="14">
        <v>5</v>
      </c>
      <c r="K2" s="15" t="s">
        <v>23</v>
      </c>
      <c r="L2" s="15" t="s">
        <v>24</v>
      </c>
      <c r="M2" s="15" t="s">
        <v>42</v>
      </c>
      <c r="N2" s="3"/>
      <c r="P2" s="11"/>
      <c r="Q2" s="15" t="s">
        <v>36</v>
      </c>
      <c r="R2" s="6" t="s">
        <v>37</v>
      </c>
      <c r="S2" s="7" t="s">
        <v>38</v>
      </c>
      <c r="T2" s="7" t="s">
        <v>39</v>
      </c>
      <c r="U2" s="15" t="s">
        <v>43</v>
      </c>
      <c r="X2" t="s">
        <v>48</v>
      </c>
      <c r="Z2" s="27">
        <v>0</v>
      </c>
      <c r="AA2">
        <v>7</v>
      </c>
      <c r="AB2">
        <v>14</v>
      </c>
    </row>
    <row r="3" spans="1:28" x14ac:dyDescent="0.2">
      <c r="A3" s="31" t="s">
        <v>25</v>
      </c>
      <c r="B3" s="8" t="s">
        <v>26</v>
      </c>
      <c r="C3" s="9" t="s">
        <v>40</v>
      </c>
      <c r="D3" s="9" t="s">
        <v>40</v>
      </c>
      <c r="E3" s="23">
        <v>93</v>
      </c>
      <c r="F3" s="24">
        <v>12</v>
      </c>
      <c r="G3" s="9" t="s">
        <v>40</v>
      </c>
      <c r="H3" s="9" t="s">
        <v>40</v>
      </c>
      <c r="I3" s="23">
        <v>114</v>
      </c>
      <c r="J3" s="24">
        <v>13</v>
      </c>
      <c r="K3" s="9">
        <v>1E-4</v>
      </c>
      <c r="L3" s="11">
        <f>AVERAGE(F3,J3)</f>
        <v>12.5</v>
      </c>
      <c r="M3" s="10">
        <f>(L3/(0.01*K3))</f>
        <v>12499999.999999998</v>
      </c>
      <c r="N3" s="3"/>
      <c r="O3" s="16">
        <v>1</v>
      </c>
      <c r="P3" s="11" t="s">
        <v>25</v>
      </c>
      <c r="Q3" s="10">
        <f>AVERAGE(M3:M5)</f>
        <v>10999999.999999998</v>
      </c>
      <c r="R3" s="10">
        <f>STDEV(M3:M5)</f>
        <v>3041381.2651491049</v>
      </c>
      <c r="S3" s="11"/>
      <c r="T3" s="18">
        <f>Q3/$Q$3</f>
        <v>1</v>
      </c>
      <c r="U3" s="11" t="s">
        <v>44</v>
      </c>
      <c r="X3" s="16">
        <v>1</v>
      </c>
      <c r="Y3" s="11" t="s">
        <v>25</v>
      </c>
      <c r="Z3" s="10">
        <f>Q3</f>
        <v>10999999.999999998</v>
      </c>
      <c r="AA3" s="10">
        <f>Q16</f>
        <v>28999999.999999996</v>
      </c>
      <c r="AB3" s="10">
        <f>Q29</f>
        <v>4216666.666666667</v>
      </c>
    </row>
    <row r="4" spans="1:28" x14ac:dyDescent="0.2">
      <c r="A4" s="31"/>
      <c r="B4" s="8" t="s">
        <v>27</v>
      </c>
      <c r="C4" s="9" t="s">
        <v>40</v>
      </c>
      <c r="D4" s="9" t="s">
        <v>40</v>
      </c>
      <c r="E4" s="23">
        <v>90</v>
      </c>
      <c r="F4" s="24">
        <v>11</v>
      </c>
      <c r="G4" s="9" t="s">
        <v>40</v>
      </c>
      <c r="H4" s="9" t="s">
        <v>40</v>
      </c>
      <c r="I4" s="23">
        <v>84</v>
      </c>
      <c r="J4" s="24">
        <v>15</v>
      </c>
      <c r="K4" s="9">
        <v>1E-4</v>
      </c>
      <c r="L4" s="11">
        <f t="shared" ref="L4:L8" si="0">AVERAGE(F4,J4)</f>
        <v>13</v>
      </c>
      <c r="M4" s="10">
        <f>(L4/(0.01*K4))</f>
        <v>12999999.999999998</v>
      </c>
      <c r="N4" s="3"/>
      <c r="O4" s="16">
        <v>2</v>
      </c>
      <c r="P4" s="11" t="s">
        <v>32</v>
      </c>
      <c r="Q4" s="10">
        <f>AVERAGE(M6:M8)</f>
        <v>20499999.999999996</v>
      </c>
      <c r="R4" s="10">
        <f>STDEV(M6:M8)</f>
        <v>9848857.8017961103</v>
      </c>
      <c r="S4" s="19">
        <f>TTEST(M6:M8,M$3:M$5,2,2)</f>
        <v>0.18565240770737351</v>
      </c>
      <c r="T4" s="18">
        <f>Q4/$Q$3</f>
        <v>1.8636363636363635</v>
      </c>
      <c r="U4" s="17" t="s">
        <v>44</v>
      </c>
      <c r="X4" s="16">
        <v>2</v>
      </c>
      <c r="Y4" s="11" t="s">
        <v>32</v>
      </c>
      <c r="Z4" s="10">
        <f>Q4</f>
        <v>20499999.999999996</v>
      </c>
      <c r="AA4" s="10">
        <f>Q17</f>
        <v>5600000</v>
      </c>
      <c r="AB4" s="10">
        <f>Q30</f>
        <v>846666.66666666663</v>
      </c>
    </row>
    <row r="5" spans="1:28" ht="16" customHeight="1" x14ac:dyDescent="0.2">
      <c r="A5" s="31"/>
      <c r="B5" s="8" t="s">
        <v>28</v>
      </c>
      <c r="C5" s="9" t="s">
        <v>40</v>
      </c>
      <c r="D5" s="9" t="s">
        <v>40</v>
      </c>
      <c r="E5" s="23">
        <v>98</v>
      </c>
      <c r="F5" s="24">
        <v>5</v>
      </c>
      <c r="G5" s="9" t="s">
        <v>40</v>
      </c>
      <c r="H5" s="9" t="s">
        <v>40</v>
      </c>
      <c r="I5" s="23">
        <v>64</v>
      </c>
      <c r="J5" s="24">
        <v>10</v>
      </c>
      <c r="K5" s="9">
        <v>1E-4</v>
      </c>
      <c r="L5" s="11">
        <f t="shared" si="0"/>
        <v>7.5</v>
      </c>
      <c r="M5" s="10">
        <f>(L5/(0.01*K5))</f>
        <v>7499999.9999999991</v>
      </c>
      <c r="N5" s="3"/>
    </row>
    <row r="6" spans="1:28" x14ac:dyDescent="0.2">
      <c r="A6" s="32" t="s">
        <v>32</v>
      </c>
      <c r="B6" s="20" t="s">
        <v>29</v>
      </c>
      <c r="C6" s="9" t="s">
        <v>40</v>
      </c>
      <c r="D6" s="9" t="s">
        <v>40</v>
      </c>
      <c r="E6" s="23">
        <v>160</v>
      </c>
      <c r="F6" s="24">
        <v>29</v>
      </c>
      <c r="G6" s="9" t="s">
        <v>40</v>
      </c>
      <c r="H6" s="9" t="s">
        <v>40</v>
      </c>
      <c r="I6" s="23">
        <v>173</v>
      </c>
      <c r="J6" s="24">
        <v>34</v>
      </c>
      <c r="K6" s="9">
        <v>1E-4</v>
      </c>
      <c r="L6" s="11">
        <f t="shared" si="0"/>
        <v>31.5</v>
      </c>
      <c r="M6" s="10">
        <f t="shared" ref="M6" si="1">(L6/(0.01*K6))</f>
        <v>31499999.999999996</v>
      </c>
      <c r="N6" s="3"/>
      <c r="X6" t="s">
        <v>37</v>
      </c>
      <c r="Z6" s="27">
        <v>0</v>
      </c>
      <c r="AA6">
        <v>7</v>
      </c>
      <c r="AB6">
        <v>14</v>
      </c>
    </row>
    <row r="7" spans="1:28" x14ac:dyDescent="0.2">
      <c r="A7" s="32"/>
      <c r="B7" s="20" t="s">
        <v>30</v>
      </c>
      <c r="C7" s="9" t="s">
        <v>40</v>
      </c>
      <c r="D7" s="9" t="s">
        <v>40</v>
      </c>
      <c r="E7" s="23">
        <v>102</v>
      </c>
      <c r="F7" s="24">
        <v>9</v>
      </c>
      <c r="G7" s="9" t="s">
        <v>40</v>
      </c>
      <c r="H7" s="9" t="s">
        <v>40</v>
      </c>
      <c r="I7" s="23">
        <v>108</v>
      </c>
      <c r="J7" s="24">
        <v>16</v>
      </c>
      <c r="K7" s="9">
        <v>1E-4</v>
      </c>
      <c r="L7" s="11">
        <f t="shared" si="0"/>
        <v>12.5</v>
      </c>
      <c r="M7" s="10">
        <f>(L7/(0.01*K7))</f>
        <v>12499999.999999998</v>
      </c>
      <c r="N7" s="3"/>
      <c r="X7" s="16">
        <v>1</v>
      </c>
      <c r="Y7" s="11" t="s">
        <v>25</v>
      </c>
      <c r="Z7" s="10">
        <f>R3</f>
        <v>3041381.2651491049</v>
      </c>
      <c r="AA7" s="10">
        <f>R16</f>
        <v>7500000</v>
      </c>
      <c r="AB7" s="10">
        <f>R29</f>
        <v>493288.28623162501</v>
      </c>
    </row>
    <row r="8" spans="1:28" x14ac:dyDescent="0.2">
      <c r="A8" s="32"/>
      <c r="B8" s="20" t="s">
        <v>31</v>
      </c>
      <c r="C8" s="9" t="s">
        <v>40</v>
      </c>
      <c r="D8" s="9" t="s">
        <v>40</v>
      </c>
      <c r="E8" s="23">
        <v>49</v>
      </c>
      <c r="F8" s="24">
        <v>19</v>
      </c>
      <c r="G8" s="9" t="s">
        <v>40</v>
      </c>
      <c r="H8" s="9" t="s">
        <v>40</v>
      </c>
      <c r="I8" s="23">
        <v>66</v>
      </c>
      <c r="J8" s="24">
        <v>16</v>
      </c>
      <c r="K8" s="9">
        <v>1E-4</v>
      </c>
      <c r="L8" s="11">
        <f t="shared" si="0"/>
        <v>17.5</v>
      </c>
      <c r="M8" s="10">
        <f>(L8/(0.01*K8))</f>
        <v>17499999.999999996</v>
      </c>
      <c r="N8" s="3"/>
      <c r="X8" s="16">
        <v>2</v>
      </c>
      <c r="Y8" s="11" t="s">
        <v>32</v>
      </c>
      <c r="Z8" s="10">
        <f>R4</f>
        <v>9848857.8017961103</v>
      </c>
      <c r="AA8" s="10">
        <f>R17</f>
        <v>852936.10546158988</v>
      </c>
      <c r="AB8" s="10">
        <f>R30</f>
        <v>88081.401744825416</v>
      </c>
    </row>
    <row r="9" spans="1:28" x14ac:dyDescent="0.2">
      <c r="A9" s="21" t="s">
        <v>41</v>
      </c>
      <c r="B9" s="11"/>
      <c r="C9" s="11">
        <v>0.1</v>
      </c>
      <c r="D9" s="11">
        <f>C9/10</f>
        <v>0.01</v>
      </c>
      <c r="E9" s="11">
        <f>D9/10</f>
        <v>1E-3</v>
      </c>
      <c r="F9" s="11">
        <f>E9/10</f>
        <v>1E-4</v>
      </c>
      <c r="G9" s="11">
        <v>0.1</v>
      </c>
      <c r="H9" s="11">
        <f>G9/10</f>
        <v>0.01</v>
      </c>
      <c r="I9" s="11">
        <f t="shared" ref="I9:J9" si="2">H9/10</f>
        <v>1E-3</v>
      </c>
      <c r="J9" s="11">
        <f t="shared" si="2"/>
        <v>1E-4</v>
      </c>
    </row>
    <row r="10" spans="1:28" x14ac:dyDescent="0.2">
      <c r="A10" s="26" t="s">
        <v>47</v>
      </c>
    </row>
    <row r="14" spans="1:28" x14ac:dyDescent="0.2">
      <c r="A14" s="12" t="s">
        <v>46</v>
      </c>
      <c r="B14" s="12"/>
      <c r="C14" s="33" t="s">
        <v>34</v>
      </c>
      <c r="D14" s="33"/>
      <c r="E14" s="33"/>
      <c r="F14" s="33"/>
      <c r="G14" s="33" t="s">
        <v>35</v>
      </c>
      <c r="H14" s="33"/>
      <c r="I14" s="33"/>
      <c r="J14" s="33"/>
    </row>
    <row r="15" spans="1:28" ht="51" x14ac:dyDescent="0.2">
      <c r="A15" s="6"/>
      <c r="B15" s="6" t="s">
        <v>22</v>
      </c>
      <c r="C15" s="6">
        <v>2</v>
      </c>
      <c r="D15" s="6">
        <v>3</v>
      </c>
      <c r="E15" s="6">
        <v>4</v>
      </c>
      <c r="F15" s="14">
        <v>5</v>
      </c>
      <c r="G15" s="6">
        <v>2</v>
      </c>
      <c r="H15" s="6">
        <v>3</v>
      </c>
      <c r="I15" s="6">
        <v>4</v>
      </c>
      <c r="J15" s="14">
        <v>5</v>
      </c>
      <c r="K15" s="15" t="s">
        <v>23</v>
      </c>
      <c r="L15" s="15" t="s">
        <v>24</v>
      </c>
      <c r="M15" s="15" t="s">
        <v>42</v>
      </c>
      <c r="P15" s="11"/>
      <c r="Q15" s="15" t="s">
        <v>36</v>
      </c>
      <c r="R15" s="6" t="s">
        <v>37</v>
      </c>
      <c r="S15" s="7" t="s">
        <v>38</v>
      </c>
      <c r="T15" s="7" t="s">
        <v>39</v>
      </c>
      <c r="U15" s="15" t="s">
        <v>43</v>
      </c>
    </row>
    <row r="16" spans="1:28" x14ac:dyDescent="0.2">
      <c r="A16" s="31" t="s">
        <v>25</v>
      </c>
      <c r="B16" s="8" t="s">
        <v>26</v>
      </c>
      <c r="C16" s="9" t="s">
        <v>40</v>
      </c>
      <c r="D16" s="9" t="s">
        <v>40</v>
      </c>
      <c r="E16" s="9" t="s">
        <v>40</v>
      </c>
      <c r="F16" s="24">
        <v>32</v>
      </c>
      <c r="G16" s="9" t="s">
        <v>40</v>
      </c>
      <c r="H16" s="9" t="s">
        <v>40</v>
      </c>
      <c r="I16" s="9" t="s">
        <v>40</v>
      </c>
      <c r="J16" s="24">
        <v>41</v>
      </c>
      <c r="K16" s="9">
        <v>1E-4</v>
      </c>
      <c r="L16" s="11">
        <f>AVERAGE(F16,J16)</f>
        <v>36.5</v>
      </c>
      <c r="M16" s="10">
        <f>(L16/(0.01*K16))</f>
        <v>36499999.999999993</v>
      </c>
      <c r="O16" s="16">
        <v>1</v>
      </c>
      <c r="P16" s="11" t="s">
        <v>25</v>
      </c>
      <c r="Q16" s="10">
        <f>AVERAGE(M16:M18)</f>
        <v>28999999.999999996</v>
      </c>
      <c r="R16" s="10">
        <f>STDEV(M16:M18)</f>
        <v>7500000</v>
      </c>
      <c r="S16" s="11"/>
      <c r="T16" s="18">
        <f>Q16/$Q$3</f>
        <v>2.6363636363636367</v>
      </c>
      <c r="U16" s="18">
        <f>Q16/Q3</f>
        <v>2.6363636363636367</v>
      </c>
    </row>
    <row r="17" spans="1:21" x14ac:dyDescent="0.2">
      <c r="A17" s="31"/>
      <c r="B17" s="8" t="s">
        <v>27</v>
      </c>
      <c r="C17" s="9" t="s">
        <v>40</v>
      </c>
      <c r="D17" s="9" t="s">
        <v>40</v>
      </c>
      <c r="E17" s="9" t="s">
        <v>40</v>
      </c>
      <c r="F17" s="24">
        <v>21</v>
      </c>
      <c r="G17" s="9" t="s">
        <v>40</v>
      </c>
      <c r="H17" s="9" t="s">
        <v>40</v>
      </c>
      <c r="I17" s="9" t="s">
        <v>40</v>
      </c>
      <c r="J17" s="24">
        <v>37</v>
      </c>
      <c r="K17" s="9">
        <v>1E-4</v>
      </c>
      <c r="L17" s="11">
        <f t="shared" ref="L17:L18" si="3">AVERAGE(F17,J17)</f>
        <v>29</v>
      </c>
      <c r="M17" s="10">
        <f>(L17/(0.01*K17))</f>
        <v>28999999.999999996</v>
      </c>
      <c r="O17" s="16">
        <v>2</v>
      </c>
      <c r="P17" s="11" t="s">
        <v>32</v>
      </c>
      <c r="Q17" s="10">
        <f>AVERAGE(M19:M21)</f>
        <v>5600000</v>
      </c>
      <c r="R17" s="10">
        <f>STDEV(M19:M21)</f>
        <v>852936.10546158988</v>
      </c>
      <c r="S17" s="19">
        <f>TTEST(M19:M21,M$3:M$5,2,2)</f>
        <v>4.1511770774398209E-2</v>
      </c>
      <c r="T17" s="18">
        <f>Q17/$Q$3</f>
        <v>0.50909090909090915</v>
      </c>
      <c r="U17" s="18">
        <f>Q17/Q4</f>
        <v>0.27317073170731715</v>
      </c>
    </row>
    <row r="18" spans="1:21" x14ac:dyDescent="0.2">
      <c r="A18" s="31"/>
      <c r="B18" s="8" t="s">
        <v>28</v>
      </c>
      <c r="C18" s="9" t="s">
        <v>40</v>
      </c>
      <c r="D18" s="9" t="s">
        <v>40</v>
      </c>
      <c r="E18" s="9" t="s">
        <v>40</v>
      </c>
      <c r="F18" s="24">
        <v>27</v>
      </c>
      <c r="G18" s="9" t="s">
        <v>40</v>
      </c>
      <c r="H18" s="9" t="s">
        <v>40</v>
      </c>
      <c r="I18" s="9" t="s">
        <v>40</v>
      </c>
      <c r="J18" s="24">
        <v>16</v>
      </c>
      <c r="K18" s="9">
        <v>1E-4</v>
      </c>
      <c r="L18" s="11">
        <f t="shared" si="3"/>
        <v>21.5</v>
      </c>
      <c r="M18" s="10">
        <f>(L18/(0.01*K18))</f>
        <v>21499999.999999996</v>
      </c>
    </row>
    <row r="19" spans="1:21" x14ac:dyDescent="0.2">
      <c r="A19" s="32" t="s">
        <v>32</v>
      </c>
      <c r="B19" s="20" t="s">
        <v>29</v>
      </c>
      <c r="C19" s="9" t="s">
        <v>40</v>
      </c>
      <c r="D19" s="9" t="s">
        <v>40</v>
      </c>
      <c r="E19" s="24">
        <v>56</v>
      </c>
      <c r="F19" s="24">
        <v>10</v>
      </c>
      <c r="G19" s="25" t="s">
        <v>40</v>
      </c>
      <c r="H19" s="25" t="s">
        <v>40</v>
      </c>
      <c r="I19" s="24">
        <v>61</v>
      </c>
      <c r="J19" s="24">
        <v>10</v>
      </c>
      <c r="K19" s="9">
        <v>1E-3</v>
      </c>
      <c r="L19" s="11">
        <f>AVERAGE(E19,I19)</f>
        <v>58.5</v>
      </c>
      <c r="M19" s="10">
        <f t="shared" ref="M19" si="4">(L19/(0.01*K19))</f>
        <v>5849999.9999999991</v>
      </c>
    </row>
    <row r="20" spans="1:21" x14ac:dyDescent="0.2">
      <c r="A20" s="32"/>
      <c r="B20" s="20" t="s">
        <v>30</v>
      </c>
      <c r="C20" s="9" t="s">
        <v>40</v>
      </c>
      <c r="D20" s="9" t="s">
        <v>40</v>
      </c>
      <c r="E20" s="24">
        <v>51</v>
      </c>
      <c r="F20" s="24">
        <v>6</v>
      </c>
      <c r="G20" s="25" t="s">
        <v>40</v>
      </c>
      <c r="H20" s="25" t="s">
        <v>40</v>
      </c>
      <c r="I20" s="24">
        <v>42</v>
      </c>
      <c r="J20" s="24">
        <v>7</v>
      </c>
      <c r="K20" s="9">
        <v>1E-3</v>
      </c>
      <c r="L20" s="11">
        <f t="shared" ref="L20:L21" si="5">AVERAGE(E20,I20)</f>
        <v>46.5</v>
      </c>
      <c r="M20" s="10">
        <f>(L20/(0.01*K20))</f>
        <v>4650000</v>
      </c>
    </row>
    <row r="21" spans="1:21" x14ac:dyDescent="0.2">
      <c r="A21" s="32"/>
      <c r="B21" s="20" t="s">
        <v>31</v>
      </c>
      <c r="C21" s="9" t="s">
        <v>40</v>
      </c>
      <c r="D21" s="9" t="s">
        <v>40</v>
      </c>
      <c r="E21" s="24">
        <v>57</v>
      </c>
      <c r="F21" s="24">
        <v>7</v>
      </c>
      <c r="G21" s="25" t="s">
        <v>40</v>
      </c>
      <c r="H21" s="25" t="s">
        <v>40</v>
      </c>
      <c r="I21" s="24">
        <v>69</v>
      </c>
      <c r="J21" s="24"/>
      <c r="K21" s="9">
        <v>1E-3</v>
      </c>
      <c r="L21" s="11">
        <f t="shared" si="5"/>
        <v>63</v>
      </c>
      <c r="M21" s="10">
        <f>(L21/(0.01*K21))</f>
        <v>6299999.9999999991</v>
      </c>
    </row>
    <row r="22" spans="1:21" x14ac:dyDescent="0.2">
      <c r="A22" s="21" t="s">
        <v>41</v>
      </c>
      <c r="B22" s="11"/>
      <c r="C22" s="11">
        <v>0.1</v>
      </c>
      <c r="D22" s="11">
        <f>C22/10</f>
        <v>0.01</v>
      </c>
      <c r="E22" s="11">
        <f>D22/10</f>
        <v>1E-3</v>
      </c>
      <c r="F22" s="11">
        <f>E22/10</f>
        <v>1E-4</v>
      </c>
      <c r="G22" s="11">
        <v>0.1</v>
      </c>
      <c r="H22" s="11">
        <f>G22/10</f>
        <v>0.01</v>
      </c>
      <c r="I22" s="11">
        <f t="shared" ref="I22" si="6">H22/10</f>
        <v>1E-3</v>
      </c>
      <c r="J22" s="11">
        <f t="shared" ref="J22" si="7">I22/10</f>
        <v>1E-4</v>
      </c>
    </row>
    <row r="27" spans="1:21" x14ac:dyDescent="0.2">
      <c r="A27" s="12" t="s">
        <v>49</v>
      </c>
      <c r="B27" s="12"/>
      <c r="C27" s="33" t="s">
        <v>34</v>
      </c>
      <c r="D27" s="33"/>
      <c r="E27" s="33"/>
      <c r="F27" s="33"/>
      <c r="G27" s="33" t="s">
        <v>35</v>
      </c>
      <c r="H27" s="33"/>
      <c r="I27" s="33"/>
      <c r="J27" s="33"/>
    </row>
    <row r="28" spans="1:21" ht="51" x14ac:dyDescent="0.2">
      <c r="A28" s="6"/>
      <c r="B28" s="6" t="s">
        <v>22</v>
      </c>
      <c r="C28" s="6">
        <v>2</v>
      </c>
      <c r="D28" s="6">
        <v>3</v>
      </c>
      <c r="E28" s="6">
        <v>4</v>
      </c>
      <c r="F28" s="14">
        <v>5</v>
      </c>
      <c r="G28" s="6">
        <v>2</v>
      </c>
      <c r="H28" s="6">
        <v>3</v>
      </c>
      <c r="I28" s="6">
        <v>4</v>
      </c>
      <c r="J28" s="14">
        <v>5</v>
      </c>
      <c r="K28" s="15" t="s">
        <v>23</v>
      </c>
      <c r="L28" s="15" t="s">
        <v>24</v>
      </c>
      <c r="M28" s="15" t="s">
        <v>42</v>
      </c>
      <c r="P28" s="11"/>
      <c r="Q28" s="15" t="s">
        <v>36</v>
      </c>
      <c r="R28" s="6" t="s">
        <v>37</v>
      </c>
      <c r="S28" s="7" t="s">
        <v>38</v>
      </c>
      <c r="T28" s="7" t="s">
        <v>39</v>
      </c>
      <c r="U28" s="15" t="s">
        <v>43</v>
      </c>
    </row>
    <row r="29" spans="1:21" x14ac:dyDescent="0.2">
      <c r="A29" s="31" t="s">
        <v>25</v>
      </c>
      <c r="B29" s="8" t="s">
        <v>26</v>
      </c>
      <c r="C29" s="9" t="s">
        <v>40</v>
      </c>
      <c r="D29" s="9" t="s">
        <v>40</v>
      </c>
      <c r="E29" s="35">
        <v>40</v>
      </c>
      <c r="F29" s="24" t="s">
        <v>44</v>
      </c>
      <c r="G29" s="9" t="s">
        <v>40</v>
      </c>
      <c r="H29" s="28" t="s">
        <v>40</v>
      </c>
      <c r="I29" s="35">
        <v>49</v>
      </c>
      <c r="J29" s="24" t="s">
        <v>44</v>
      </c>
      <c r="K29" s="9">
        <v>1E-3</v>
      </c>
      <c r="L29" s="11">
        <f>AVERAGE(E29,I29)</f>
        <v>44.5</v>
      </c>
      <c r="M29" s="10">
        <f>(L29/(0.01*K29))</f>
        <v>4450000</v>
      </c>
      <c r="O29" s="16">
        <v>1</v>
      </c>
      <c r="P29" s="11" t="s">
        <v>25</v>
      </c>
      <c r="Q29" s="10">
        <f>AVERAGE(M29:M31)</f>
        <v>4216666.666666667</v>
      </c>
      <c r="R29" s="10">
        <f>STDEV(M29:M31)</f>
        <v>493288.28623162501</v>
      </c>
      <c r="S29" s="11"/>
      <c r="T29" s="18">
        <f>Q29/$Q$3</f>
        <v>0.38333333333333341</v>
      </c>
      <c r="U29" s="18">
        <f>Q29/Q16</f>
        <v>0.14540229885057473</v>
      </c>
    </row>
    <row r="30" spans="1:21" x14ac:dyDescent="0.2">
      <c r="A30" s="31"/>
      <c r="B30" s="8" t="s">
        <v>27</v>
      </c>
      <c r="C30" s="9" t="s">
        <v>40</v>
      </c>
      <c r="D30" s="9" t="s">
        <v>40</v>
      </c>
      <c r="E30" s="35">
        <v>43</v>
      </c>
      <c r="F30" s="24" t="s">
        <v>44</v>
      </c>
      <c r="G30" s="9" t="s">
        <v>40</v>
      </c>
      <c r="H30" s="29" t="s">
        <v>40</v>
      </c>
      <c r="I30" s="35">
        <v>48</v>
      </c>
      <c r="J30" s="24" t="s">
        <v>44</v>
      </c>
      <c r="K30" s="9">
        <v>1E-3</v>
      </c>
      <c r="L30" s="11">
        <f t="shared" ref="L30:L31" si="8">AVERAGE(E30,I30)</f>
        <v>45.5</v>
      </c>
      <c r="M30" s="10">
        <f>(L30/(0.01*K30))</f>
        <v>4550000</v>
      </c>
      <c r="O30" s="16">
        <v>2</v>
      </c>
      <c r="P30" s="11" t="s">
        <v>32</v>
      </c>
      <c r="Q30" s="10">
        <f>AVERAGE(M32:M34)</f>
        <v>846666.66666666663</v>
      </c>
      <c r="R30" s="10">
        <f>STDEV(M32:M34)</f>
        <v>88081.401744825416</v>
      </c>
      <c r="S30" s="19">
        <f>TTEST(M32:M34,M$3:M$5,2,2)</f>
        <v>4.4507395433013696E-3</v>
      </c>
      <c r="T30" s="18">
        <f>Q30/$Q$3</f>
        <v>7.696969696969698E-2</v>
      </c>
      <c r="U30" s="18">
        <f>Q30/Q17</f>
        <v>0.15119047619047618</v>
      </c>
    </row>
    <row r="31" spans="1:21" x14ac:dyDescent="0.2">
      <c r="A31" s="31"/>
      <c r="B31" s="8" t="s">
        <v>28</v>
      </c>
      <c r="C31" s="9" t="s">
        <v>40</v>
      </c>
      <c r="D31" s="9" t="s">
        <v>40</v>
      </c>
      <c r="E31" s="35">
        <v>30</v>
      </c>
      <c r="F31" s="24" t="s">
        <v>44</v>
      </c>
      <c r="G31" s="9" t="s">
        <v>40</v>
      </c>
      <c r="H31" s="29" t="s">
        <v>40</v>
      </c>
      <c r="I31" s="35">
        <v>43</v>
      </c>
      <c r="J31" s="24" t="s">
        <v>44</v>
      </c>
      <c r="K31" s="9">
        <v>1E-3</v>
      </c>
      <c r="L31" s="11">
        <f t="shared" si="8"/>
        <v>36.5</v>
      </c>
      <c r="M31" s="10">
        <f>(L31/(0.01*K31))</f>
        <v>3649999.9999999995</v>
      </c>
    </row>
    <row r="32" spans="1:21" x14ac:dyDescent="0.2">
      <c r="A32" s="32" t="s">
        <v>32</v>
      </c>
      <c r="B32" s="20" t="s">
        <v>29</v>
      </c>
      <c r="C32" s="9" t="s">
        <v>40</v>
      </c>
      <c r="D32" s="35">
        <v>94</v>
      </c>
      <c r="E32" s="24" t="s">
        <v>44</v>
      </c>
      <c r="F32" s="24" t="s">
        <v>44</v>
      </c>
      <c r="G32" s="25" t="s">
        <v>40</v>
      </c>
      <c r="H32" s="35">
        <v>86</v>
      </c>
      <c r="I32" s="24" t="s">
        <v>44</v>
      </c>
      <c r="J32" s="24" t="s">
        <v>44</v>
      </c>
      <c r="K32" s="9">
        <v>0.01</v>
      </c>
      <c r="L32" s="11">
        <f>AVERAGE(D32,H32)</f>
        <v>90</v>
      </c>
      <c r="M32" s="10">
        <f t="shared" ref="M32" si="9">(L32/(0.01*K32))</f>
        <v>900000</v>
      </c>
    </row>
    <row r="33" spans="1:13" x14ac:dyDescent="0.2">
      <c r="A33" s="32"/>
      <c r="B33" s="20" t="s">
        <v>30</v>
      </c>
      <c r="C33" s="9" t="s">
        <v>40</v>
      </c>
      <c r="D33" s="35">
        <v>82</v>
      </c>
      <c r="E33" s="24" t="s">
        <v>44</v>
      </c>
      <c r="F33" s="24" t="s">
        <v>44</v>
      </c>
      <c r="G33" s="25" t="s">
        <v>40</v>
      </c>
      <c r="H33" s="35">
        <v>97</v>
      </c>
      <c r="I33" s="24" t="s">
        <v>44</v>
      </c>
      <c r="J33" s="24" t="s">
        <v>44</v>
      </c>
      <c r="K33" s="9">
        <v>0.01</v>
      </c>
      <c r="L33" s="11">
        <f t="shared" ref="L33:L34" si="10">AVERAGE(D33,H33)</f>
        <v>89.5</v>
      </c>
      <c r="M33" s="10">
        <f>(L33/(0.01*K33))</f>
        <v>895000</v>
      </c>
    </row>
    <row r="34" spans="1:13" x14ac:dyDescent="0.2">
      <c r="A34" s="32"/>
      <c r="B34" s="20" t="s">
        <v>31</v>
      </c>
      <c r="C34" s="9" t="s">
        <v>40</v>
      </c>
      <c r="D34" s="35">
        <v>70</v>
      </c>
      <c r="E34" s="24" t="s">
        <v>44</v>
      </c>
      <c r="F34" s="24" t="s">
        <v>44</v>
      </c>
      <c r="G34" s="25" t="s">
        <v>40</v>
      </c>
      <c r="H34" s="35">
        <v>79</v>
      </c>
      <c r="I34" s="24" t="s">
        <v>44</v>
      </c>
      <c r="J34" s="24" t="s">
        <v>44</v>
      </c>
      <c r="K34" s="9">
        <v>0.01</v>
      </c>
      <c r="L34" s="11">
        <f t="shared" si="10"/>
        <v>74.5</v>
      </c>
      <c r="M34" s="10">
        <f>(L34/(0.01*K34))</f>
        <v>745000</v>
      </c>
    </row>
    <row r="35" spans="1:13" x14ac:dyDescent="0.2">
      <c r="A35" s="21" t="s">
        <v>41</v>
      </c>
      <c r="B35" s="11"/>
      <c r="C35" s="11">
        <v>0.1</v>
      </c>
      <c r="D35" s="11">
        <f>C35/10</f>
        <v>0.01</v>
      </c>
      <c r="E35" s="11">
        <f>D35/10</f>
        <v>1E-3</v>
      </c>
      <c r="F35" s="11">
        <f>E35/10</f>
        <v>1E-4</v>
      </c>
      <c r="G35" s="11">
        <v>0.1</v>
      </c>
      <c r="H35" s="11">
        <f>G35/10</f>
        <v>0.01</v>
      </c>
      <c r="I35" s="11">
        <f t="shared" ref="I35" si="11">H35/10</f>
        <v>1E-3</v>
      </c>
      <c r="J35" s="11">
        <f t="shared" ref="J35" si="12">I35/10</f>
        <v>1E-4</v>
      </c>
    </row>
  </sheetData>
  <mergeCells count="13">
    <mergeCell ref="C14:F14"/>
    <mergeCell ref="G14:J14"/>
    <mergeCell ref="C1:F1"/>
    <mergeCell ref="G1:J1"/>
    <mergeCell ref="P1:U1"/>
    <mergeCell ref="A3:A5"/>
    <mergeCell ref="A6:A8"/>
    <mergeCell ref="C27:F27"/>
    <mergeCell ref="G27:J27"/>
    <mergeCell ref="A29:A31"/>
    <mergeCell ref="A32:A34"/>
    <mergeCell ref="A16:A18"/>
    <mergeCell ref="A19:A2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B7D0F-4F15-E446-BFCC-B66DF54B156D}">
  <dimension ref="E9:S35"/>
  <sheetViews>
    <sheetView topLeftCell="B5" workbookViewId="0">
      <selection activeCell="B11" sqref="A11:XFD11"/>
    </sheetView>
  </sheetViews>
  <sheetFormatPr baseColWidth="10" defaultRowHeight="16" x14ac:dyDescent="0.2"/>
  <sheetData>
    <row r="9" spans="6:19" x14ac:dyDescent="0.2">
      <c r="H9" t="s">
        <v>7</v>
      </c>
      <c r="J9" t="s">
        <v>8</v>
      </c>
      <c r="L9" t="s">
        <v>9</v>
      </c>
      <c r="N9" t="s">
        <v>10</v>
      </c>
      <c r="P9" t="s">
        <v>11</v>
      </c>
      <c r="R9" t="s">
        <v>12</v>
      </c>
    </row>
    <row r="10" spans="6:19" x14ac:dyDescent="0.2">
      <c r="H10">
        <v>1</v>
      </c>
      <c r="I10">
        <v>2</v>
      </c>
      <c r="J10">
        <v>3</v>
      </c>
      <c r="K10">
        <v>4</v>
      </c>
      <c r="L10">
        <v>5</v>
      </c>
      <c r="M10">
        <v>6</v>
      </c>
      <c r="N10">
        <v>7</v>
      </c>
      <c r="O10">
        <v>8</v>
      </c>
      <c r="P10">
        <v>9</v>
      </c>
      <c r="Q10">
        <v>10</v>
      </c>
      <c r="R10">
        <v>11</v>
      </c>
      <c r="S10">
        <v>12</v>
      </c>
    </row>
    <row r="11" spans="6:19" x14ac:dyDescent="0.2">
      <c r="F11">
        <v>10</v>
      </c>
      <c r="G11" t="s">
        <v>0</v>
      </c>
      <c r="H11" s="4" t="s">
        <v>13</v>
      </c>
      <c r="I11" s="1"/>
      <c r="J11" s="4" t="s">
        <v>13</v>
      </c>
      <c r="K11" s="2"/>
      <c r="L11" s="4" t="s">
        <v>13</v>
      </c>
      <c r="M11" s="2"/>
      <c r="N11" s="4" t="s">
        <v>13</v>
      </c>
      <c r="O11" s="2"/>
      <c r="P11" s="4" t="s">
        <v>13</v>
      </c>
      <c r="Q11" s="2"/>
      <c r="R11" s="4" t="s">
        <v>13</v>
      </c>
      <c r="S11" s="2"/>
    </row>
    <row r="12" spans="6:19" x14ac:dyDescent="0.2">
      <c r="F12">
        <f>F11/10</f>
        <v>1</v>
      </c>
      <c r="G12" t="s">
        <v>1</v>
      </c>
      <c r="H12" s="3">
        <v>0.1</v>
      </c>
      <c r="I12" s="1"/>
      <c r="J12" s="3">
        <v>0.1</v>
      </c>
      <c r="K12" s="2"/>
      <c r="L12" s="3">
        <v>0.1</v>
      </c>
      <c r="M12" s="2"/>
      <c r="N12" s="3">
        <v>0.1</v>
      </c>
      <c r="O12" s="2"/>
      <c r="P12" s="3">
        <v>0.1</v>
      </c>
      <c r="Q12" s="2"/>
      <c r="R12" s="3">
        <v>0.1</v>
      </c>
      <c r="S12" s="2"/>
    </row>
    <row r="13" spans="6:19" x14ac:dyDescent="0.2">
      <c r="F13">
        <f t="shared" ref="F13:F17" si="0">F12/10</f>
        <v>0.1</v>
      </c>
      <c r="G13" t="s">
        <v>2</v>
      </c>
      <c r="H13" s="3">
        <v>0.01</v>
      </c>
      <c r="I13" s="1"/>
      <c r="J13" s="3">
        <v>0.01</v>
      </c>
      <c r="K13" s="2"/>
      <c r="L13" s="3">
        <v>0.01</v>
      </c>
      <c r="M13" s="2"/>
      <c r="N13" s="3">
        <v>0.01</v>
      </c>
      <c r="O13" s="2"/>
      <c r="P13" s="3">
        <v>0.01</v>
      </c>
      <c r="Q13" s="2"/>
      <c r="R13" s="3">
        <v>0.01</v>
      </c>
      <c r="S13" s="2"/>
    </row>
    <row r="14" spans="6:19" x14ac:dyDescent="0.2">
      <c r="F14">
        <f t="shared" si="0"/>
        <v>0.01</v>
      </c>
      <c r="G14" t="s">
        <v>3</v>
      </c>
      <c r="H14" s="3">
        <v>1E-3</v>
      </c>
      <c r="I14" s="1"/>
      <c r="J14" s="3">
        <v>1E-3</v>
      </c>
      <c r="K14" s="2"/>
      <c r="L14" s="3">
        <v>1E-3</v>
      </c>
      <c r="M14" s="2"/>
      <c r="N14" s="3">
        <v>1E-3</v>
      </c>
      <c r="O14" s="2"/>
      <c r="P14" s="3">
        <v>1E-3</v>
      </c>
      <c r="Q14" s="2"/>
      <c r="R14" s="3">
        <v>1E-3</v>
      </c>
      <c r="S14" s="2"/>
    </row>
    <row r="15" spans="6:19" x14ac:dyDescent="0.2">
      <c r="F15">
        <f t="shared" si="0"/>
        <v>1E-3</v>
      </c>
      <c r="G15" t="s">
        <v>4</v>
      </c>
      <c r="H15" s="3">
        <v>1E-4</v>
      </c>
      <c r="I15" s="1"/>
      <c r="J15" s="3">
        <v>1E-4</v>
      </c>
      <c r="K15" s="2"/>
      <c r="L15" s="3">
        <v>1E-4</v>
      </c>
      <c r="M15" s="2"/>
      <c r="N15" s="3">
        <v>1E-4</v>
      </c>
      <c r="O15" s="2"/>
      <c r="P15" s="3">
        <v>1E-4</v>
      </c>
      <c r="Q15" s="2"/>
      <c r="R15" s="3">
        <v>1E-4</v>
      </c>
      <c r="S15" s="2"/>
    </row>
    <row r="16" spans="6:19" x14ac:dyDescent="0.2">
      <c r="F16">
        <f t="shared" si="0"/>
        <v>1E-4</v>
      </c>
      <c r="G16" t="s">
        <v>5</v>
      </c>
      <c r="H16" s="3">
        <v>1.0000000000000001E-5</v>
      </c>
      <c r="I16" s="1"/>
      <c r="J16" s="3">
        <v>1.0000000000000001E-5</v>
      </c>
      <c r="K16" s="2"/>
      <c r="L16" s="3">
        <v>1.0000000000000001E-5</v>
      </c>
      <c r="M16" s="2"/>
      <c r="N16" s="3">
        <v>1.0000000000000001E-5</v>
      </c>
      <c r="O16" s="2"/>
      <c r="P16" s="3">
        <v>1.0000000000000001E-5</v>
      </c>
      <c r="Q16" s="2"/>
      <c r="R16" s="3">
        <v>1.0000000000000001E-5</v>
      </c>
      <c r="S16" s="2"/>
    </row>
    <row r="17" spans="5:19" x14ac:dyDescent="0.2">
      <c r="F17">
        <f t="shared" si="0"/>
        <v>1.0000000000000001E-5</v>
      </c>
      <c r="G17" t="s">
        <v>6</v>
      </c>
      <c r="H17" s="3">
        <v>9.9999999999999995E-7</v>
      </c>
      <c r="I17" s="1"/>
      <c r="J17" s="3">
        <v>9.9999999999999995E-7</v>
      </c>
      <c r="K17" s="2"/>
      <c r="L17" s="3">
        <v>9.9999999999999995E-7</v>
      </c>
      <c r="M17" s="2"/>
      <c r="N17" s="3">
        <v>9.9999999999999995E-7</v>
      </c>
      <c r="O17" s="2"/>
      <c r="P17" s="3">
        <v>9.9999999999999995E-7</v>
      </c>
      <c r="Q17" s="2"/>
      <c r="R17" s="3">
        <v>9.9999999999999995E-7</v>
      </c>
      <c r="S17" s="2"/>
    </row>
    <row r="24" spans="5:19" x14ac:dyDescent="0.2">
      <c r="E24" t="s">
        <v>14</v>
      </c>
      <c r="F24" t="s">
        <v>15</v>
      </c>
      <c r="G24" t="s">
        <v>16</v>
      </c>
      <c r="H24" t="s">
        <v>17</v>
      </c>
    </row>
    <row r="25" spans="5:19" x14ac:dyDescent="0.2">
      <c r="E25" t="s">
        <v>18</v>
      </c>
      <c r="F25">
        <v>0.45700000000000002</v>
      </c>
      <c r="G25">
        <f>F25*20</f>
        <v>9.14</v>
      </c>
      <c r="H25" s="5">
        <f>(0.03)*(10000)/(G25)</f>
        <v>32.822757111597369</v>
      </c>
    </row>
    <row r="26" spans="5:19" x14ac:dyDescent="0.2">
      <c r="E26" t="s">
        <v>19</v>
      </c>
      <c r="F26">
        <v>0.42499999999999999</v>
      </c>
      <c r="G26">
        <f>F26*20</f>
        <v>8.5</v>
      </c>
      <c r="H26" s="5">
        <f>(0.03)*(10000)/(G26)</f>
        <v>35.294117647058826</v>
      </c>
    </row>
    <row r="28" spans="5:19" x14ac:dyDescent="0.2">
      <c r="I28" t="s">
        <v>21</v>
      </c>
      <c r="J28" t="s">
        <v>20</v>
      </c>
      <c r="K28" t="s">
        <v>20</v>
      </c>
    </row>
    <row r="29" spans="5:19" x14ac:dyDescent="0.2">
      <c r="J29">
        <v>1</v>
      </c>
      <c r="K29">
        <v>2</v>
      </c>
    </row>
    <row r="30" spans="5:19" x14ac:dyDescent="0.2">
      <c r="I30" t="s">
        <v>7</v>
      </c>
      <c r="J30">
        <v>93</v>
      </c>
      <c r="K30">
        <v>114</v>
      </c>
    </row>
    <row r="31" spans="5:19" x14ac:dyDescent="0.2">
      <c r="I31" t="s">
        <v>8</v>
      </c>
      <c r="J31">
        <v>90</v>
      </c>
      <c r="K31">
        <v>84</v>
      </c>
    </row>
    <row r="32" spans="5:19" x14ac:dyDescent="0.2">
      <c r="I32" t="s">
        <v>9</v>
      </c>
      <c r="J32">
        <v>98</v>
      </c>
      <c r="K32">
        <v>64</v>
      </c>
    </row>
    <row r="33" spans="9:11" x14ac:dyDescent="0.2">
      <c r="I33" t="s">
        <v>10</v>
      </c>
      <c r="J33">
        <v>160</v>
      </c>
      <c r="K33">
        <v>173</v>
      </c>
    </row>
    <row r="34" spans="9:11" x14ac:dyDescent="0.2">
      <c r="I34" t="s">
        <v>11</v>
      </c>
      <c r="J34">
        <v>102</v>
      </c>
      <c r="K34">
        <v>108</v>
      </c>
    </row>
    <row r="35" spans="9:11" x14ac:dyDescent="0.2">
      <c r="I35" t="s">
        <v>12</v>
      </c>
      <c r="J35">
        <v>49</v>
      </c>
      <c r="K35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KMR_mockKB</vt:lpstr>
      <vt:lpstr>KB_T=0</vt:lpstr>
      <vt:lpstr>KMR</vt:lpstr>
      <vt:lpstr>KBdata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Kira Bernabe</dc:creator>
  <cp:lastModifiedBy>Kathryn Ramsey</cp:lastModifiedBy>
  <dcterms:created xsi:type="dcterms:W3CDTF">2024-08-16T17:50:47Z</dcterms:created>
  <dcterms:modified xsi:type="dcterms:W3CDTF">2024-09-18T18:17:35Z</dcterms:modified>
</cp:coreProperties>
</file>