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thrynramsey/Library/CloudStorage/GoogleDrive-kramsey@uri.edu/Shared drives/KRamsey Lab/Kathryn/Data/"/>
    </mc:Choice>
  </mc:AlternateContent>
  <xr:revisionPtr revIDLastSave="0" documentId="13_ncr:1_{2F7AB435-B7EE-2E4B-AA41-DAE865B6DBA8}" xr6:coauthVersionLast="47" xr6:coauthVersionMax="47" xr10:uidLastSave="{00000000-0000-0000-0000-000000000000}"/>
  <bookViews>
    <workbookView xWindow="0" yWindow="500" windowWidth="35840" windowHeight="20080" xr2:uid="{44624EE0-9FF8-B941-9862-51036BF36E81}"/>
  </bookViews>
  <sheets>
    <sheet name="240621_data" sheetId="7" r:id="rId1"/>
    <sheet name="240620_data" sheetId="5" r:id="rId2"/>
    <sheet name="Sheet3" sheetId="3" r:id="rId3"/>
    <sheet name="Original Plan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7" l="1"/>
  <c r="C55" i="7"/>
  <c r="C54" i="7" s="1"/>
  <c r="C53" i="7" s="1"/>
  <c r="C52" i="7" s="1"/>
  <c r="C51" i="7" s="1"/>
  <c r="C50" i="7" s="1"/>
  <c r="E48" i="7"/>
  <c r="E53" i="7" s="1"/>
  <c r="D48" i="7"/>
  <c r="D50" i="7" s="1"/>
  <c r="D37" i="7"/>
  <c r="E37" i="7" s="1"/>
  <c r="F37" i="7" s="1"/>
  <c r="G37" i="7" s="1"/>
  <c r="H37" i="7" s="1"/>
  <c r="I37" i="7" s="1"/>
  <c r="G56" i="5"/>
  <c r="G55" i="5"/>
  <c r="G54" i="5"/>
  <c r="G53" i="5"/>
  <c r="G52" i="5"/>
  <c r="G51" i="5"/>
  <c r="G50" i="5"/>
  <c r="F50" i="5"/>
  <c r="E50" i="5"/>
  <c r="F51" i="5"/>
  <c r="F52" i="5"/>
  <c r="F53" i="5"/>
  <c r="F54" i="5"/>
  <c r="F55" i="5"/>
  <c r="F56" i="5"/>
  <c r="E56" i="5"/>
  <c r="E55" i="5"/>
  <c r="E54" i="5"/>
  <c r="E53" i="5"/>
  <c r="E52" i="5"/>
  <c r="E51" i="5"/>
  <c r="E49" i="5"/>
  <c r="E48" i="5"/>
  <c r="D56" i="5"/>
  <c r="D55" i="5"/>
  <c r="D54" i="5"/>
  <c r="D53" i="5"/>
  <c r="D52" i="5"/>
  <c r="D51" i="5"/>
  <c r="D50" i="5"/>
  <c r="D49" i="5"/>
  <c r="D48" i="5"/>
  <c r="G23" i="2"/>
  <c r="G24" i="2"/>
  <c r="G25" i="2"/>
  <c r="F25" i="2"/>
  <c r="F24" i="2"/>
  <c r="F23" i="2"/>
  <c r="G19" i="2"/>
  <c r="G18" i="2"/>
  <c r="G17" i="2"/>
  <c r="F19" i="2"/>
  <c r="F18" i="2"/>
  <c r="F17" i="2"/>
  <c r="E52" i="7" l="1"/>
  <c r="D54" i="7"/>
  <c r="E54" i="7"/>
  <c r="D52" i="7"/>
  <c r="E50" i="7"/>
  <c r="D51" i="7"/>
  <c r="E51" i="7"/>
  <c r="D55" i="7"/>
  <c r="E55" i="7"/>
  <c r="D56" i="7"/>
  <c r="E56" i="7"/>
  <c r="D49" i="7"/>
  <c r="G50" i="7" s="1"/>
  <c r="E49" i="7"/>
  <c r="D53" i="7"/>
  <c r="H9" i="2"/>
  <c r="H8" i="2"/>
  <c r="G53" i="7" l="1"/>
  <c r="G56" i="7"/>
  <c r="F56" i="7"/>
  <c r="G55" i="7"/>
  <c r="F55" i="7"/>
  <c r="G51" i="7"/>
  <c r="F51" i="7"/>
  <c r="G52" i="7"/>
  <c r="F52" i="7"/>
  <c r="G54" i="7"/>
  <c r="F54" i="7"/>
  <c r="F50" i="7"/>
  <c r="F13" i="2"/>
  <c r="F12" i="2"/>
  <c r="F11" i="2"/>
  <c r="F10" i="2"/>
  <c r="F9" i="2"/>
  <c r="F8" i="2"/>
  <c r="T18" i="3" l="1"/>
  <c r="W13" i="3"/>
  <c r="C55" i="5"/>
  <c r="C54" i="5"/>
  <c r="C53" i="5"/>
  <c r="C52" i="5"/>
  <c r="C51" i="5"/>
  <c r="C50" i="5"/>
  <c r="D37" i="5"/>
  <c r="E37" i="5" s="1"/>
  <c r="F37" i="5" s="1"/>
  <c r="G37" i="5" s="1"/>
  <c r="H37" i="5" s="1"/>
  <c r="I37" i="5" s="1"/>
  <c r="T17" i="3"/>
  <c r="T12" i="3"/>
  <c r="H6" i="3"/>
  <c r="I6" i="3" s="1"/>
  <c r="J6" i="3" s="1"/>
  <c r="K6" i="3" s="1"/>
  <c r="L6" i="3" s="1"/>
  <c r="G6" i="3"/>
  <c r="G12" i="3"/>
  <c r="H12" i="3" s="1"/>
  <c r="I12" i="3" s="1"/>
  <c r="J12" i="3" s="1"/>
  <c r="K12" i="3" s="1"/>
  <c r="L12" i="3" s="1"/>
  <c r="G11" i="3"/>
  <c r="H11" i="3" s="1"/>
  <c r="I11" i="3" s="1"/>
  <c r="J11" i="3" s="1"/>
  <c r="K11" i="3" s="1"/>
  <c r="L11" i="3" s="1"/>
  <c r="G10" i="3"/>
  <c r="H10" i="3" s="1"/>
  <c r="I10" i="3" l="1"/>
  <c r="J10" i="3" s="1"/>
  <c r="K10" i="3" s="1"/>
  <c r="L10" i="3" s="1"/>
  <c r="W12" i="3"/>
</calcChain>
</file>

<file path=xl/sharedStrings.xml><?xml version="1.0" encoding="utf-8"?>
<sst xmlns="http://schemas.openxmlformats.org/spreadsheetml/2006/main" count="143" uniqueCount="70">
  <si>
    <t>Tube #</t>
  </si>
  <si>
    <t>stock (ug/ml)</t>
  </si>
  <si>
    <t>Final conc</t>
  </si>
  <si>
    <t>A</t>
  </si>
  <si>
    <t>B</t>
  </si>
  <si>
    <t>C</t>
  </si>
  <si>
    <t>D</t>
  </si>
  <si>
    <t>E</t>
  </si>
  <si>
    <t>F</t>
  </si>
  <si>
    <t>G</t>
  </si>
  <si>
    <t>H</t>
  </si>
  <si>
    <t>stock RET (ug/mL)</t>
  </si>
  <si>
    <t>initial vol</t>
  </si>
  <si>
    <t>Final vol</t>
  </si>
  <si>
    <t>final conc</t>
  </si>
  <si>
    <t>intial conc</t>
  </si>
  <si>
    <t>Prelim RET vol</t>
  </si>
  <si>
    <t>Prelim stock vol</t>
  </si>
  <si>
    <t>OD</t>
  </si>
  <si>
    <t>diltute 1:10</t>
  </si>
  <si>
    <t>2:15pm</t>
  </si>
  <si>
    <t>Software Version</t>
  </si>
  <si>
    <t>3.05.11</t>
  </si>
  <si>
    <t>Experiment File Path:</t>
  </si>
  <si>
    <t>E:\Experiment1_KMR_plate.xpt</t>
  </si>
  <si>
    <t>Protocol File Path:</t>
  </si>
  <si>
    <t>C:\Users\Public\Documents\Protocols\MMR19_OD600_static.prt</t>
  </si>
  <si>
    <t>Plate Number</t>
  </si>
  <si>
    <t>Plate 1</t>
  </si>
  <si>
    <t>Date</t>
  </si>
  <si>
    <t>Time</t>
  </si>
  <si>
    <t>Reader Type:</t>
  </si>
  <si>
    <t>Synergy HTX</t>
  </si>
  <si>
    <t>Reader Serial Number:</t>
  </si>
  <si>
    <t>Reading Type</t>
  </si>
  <si>
    <t>Reader</t>
  </si>
  <si>
    <t>Procedure Details</t>
  </si>
  <si>
    <t>Plate Type</t>
  </si>
  <si>
    <t>96 WELL PLATE</t>
  </si>
  <si>
    <t>Well Selection</t>
  </si>
  <si>
    <t>Runtime</t>
  </si>
  <si>
    <t>Eject plate on completion</t>
  </si>
  <si>
    <t>Set Temperature</t>
  </si>
  <si>
    <t>Incubator off</t>
  </si>
  <si>
    <t>Shake</t>
  </si>
  <si>
    <t>Orbital: 0:05 (MM:SS)</t>
  </si>
  <si>
    <t>Frequency: 282 cpm (3 mm)</t>
  </si>
  <si>
    <t>Read</t>
  </si>
  <si>
    <t>OD600</t>
  </si>
  <si>
    <t>Absorbance Endpoint</t>
  </si>
  <si>
    <t>Full Plate</t>
  </si>
  <si>
    <t>Wavelengths:  600</t>
  </si>
  <si>
    <t>Read Speed: Normal,  Delay: 100 msec,  Measurements/Data Point: 8</t>
  </si>
  <si>
    <t>Actual Temperature:</t>
  </si>
  <si>
    <t>Results</t>
  </si>
  <si>
    <t>OD600:600</t>
  </si>
  <si>
    <t>blank</t>
  </si>
  <si>
    <t>Media (mL)</t>
  </si>
  <si>
    <t>REP (ul)</t>
  </si>
  <si>
    <t>final REP (ug/mL)</t>
  </si>
  <si>
    <t>StDev</t>
  </si>
  <si>
    <t>RET (ug/mL)</t>
  </si>
  <si>
    <t>Average</t>
  </si>
  <si>
    <t>Percent growth</t>
  </si>
  <si>
    <t>Original OD600 (3:20pm)</t>
  </si>
  <si>
    <t>Minutes</t>
  </si>
  <si>
    <t>Averages</t>
  </si>
  <si>
    <t>stdev</t>
  </si>
  <si>
    <t>11:05am 6.21.24</t>
  </si>
  <si>
    <t>*0.217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</si>
</sst>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E8F3FF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7EB2D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0" fillId="0" borderId="1" xfId="0" applyBorder="1"/>
    <xf numFmtId="14" fontId="0" fillId="0" borderId="0" xfId="0" applyNumberFormat="1"/>
    <xf numFmtId="19" fontId="0" fillId="0" borderId="0" xfId="0" applyNumberFormat="1"/>
    <xf numFmtId="2" fontId="0" fillId="0" borderId="0" xfId="0" applyNumberFormat="1"/>
    <xf numFmtId="2" fontId="0" fillId="0" borderId="1" xfId="0" applyNumberFormat="1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165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0" fillId="0" borderId="2" xfId="0" applyBorder="1"/>
    <xf numFmtId="18" fontId="0" fillId="0" borderId="1" xfId="0" applyNumberFormat="1" applyBorder="1"/>
    <xf numFmtId="0" fontId="3" fillId="2" borderId="3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3" fillId="6" borderId="3" xfId="1" applyFont="1" applyFill="1" applyBorder="1" applyAlignment="1">
      <alignment horizontal="center" vertical="center" wrapText="1"/>
    </xf>
    <xf numFmtId="0" fontId="3" fillId="7" borderId="3" xfId="1" applyFont="1" applyFill="1" applyBorder="1" applyAlignment="1">
      <alignment horizontal="center" vertical="center" wrapText="1"/>
    </xf>
    <xf numFmtId="0" fontId="3" fillId="8" borderId="3" xfId="1" applyFont="1" applyFill="1" applyBorder="1" applyAlignment="1">
      <alignment horizontal="center" vertical="center" wrapText="1"/>
    </xf>
    <xf numFmtId="0" fontId="3" fillId="9" borderId="3" xfId="1" applyFont="1" applyFill="1" applyBorder="1" applyAlignment="1">
      <alignment horizontal="center" vertical="center" wrapText="1"/>
    </xf>
    <xf numFmtId="0" fontId="3" fillId="10" borderId="3" xfId="1" applyFont="1" applyFill="1" applyBorder="1" applyAlignment="1">
      <alignment horizontal="center" vertical="center" wrapText="1"/>
    </xf>
    <xf numFmtId="0" fontId="3" fillId="11" borderId="3" xfId="1" applyFont="1" applyFill="1" applyBorder="1" applyAlignment="1">
      <alignment horizontal="center" vertical="center" wrapText="1"/>
    </xf>
    <xf numFmtId="0" fontId="2" fillId="0" borderId="0" xfId="1"/>
    <xf numFmtId="0" fontId="3" fillId="12" borderId="3" xfId="1" applyFont="1" applyFill="1" applyBorder="1" applyAlignment="1">
      <alignment horizontal="center" vertical="center" wrapText="1"/>
    </xf>
    <xf numFmtId="0" fontId="3" fillId="13" borderId="3" xfId="1" applyFont="1" applyFill="1" applyBorder="1" applyAlignment="1">
      <alignment horizontal="center" vertical="center" wrapText="1"/>
    </xf>
    <xf numFmtId="0" fontId="3" fillId="14" borderId="3" xfId="1" applyFont="1" applyFill="1" applyBorder="1" applyAlignment="1">
      <alignment horizontal="center" vertical="center" wrapText="1"/>
    </xf>
    <xf numFmtId="10" fontId="0" fillId="0" borderId="0" xfId="0" applyNumberFormat="1"/>
  </cellXfs>
  <cellStyles count="2">
    <cellStyle name="Normal" xfId="0" builtinId="0"/>
    <cellStyle name="Normal 2" xfId="1" xr:uid="{F953B44D-37B4-A643-8C75-42E73F0308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'240621_data'!$E$49:$E$56</c:f>
                <c:numCache>
                  <c:formatCode>General</c:formatCode>
                  <c:ptCount val="8"/>
                  <c:pt idx="0">
                    <c:v>3.0027764929589203E-2</c:v>
                  </c:pt>
                  <c:pt idx="1">
                    <c:v>2.0728402414722336E-2</c:v>
                  </c:pt>
                  <c:pt idx="2">
                    <c:v>2.0623611064344013E-2</c:v>
                  </c:pt>
                  <c:pt idx="3">
                    <c:v>4.305035810923459E-2</c:v>
                  </c:pt>
                  <c:pt idx="4">
                    <c:v>1.0115993936995683E-2</c:v>
                  </c:pt>
                  <c:pt idx="5">
                    <c:v>8.8694231304333772E-3</c:v>
                  </c:pt>
                  <c:pt idx="6">
                    <c:v>8.5634883857767536E-3</c:v>
                  </c:pt>
                  <c:pt idx="7">
                    <c:v>8.3466560170326054E-3</c:v>
                  </c:pt>
                </c:numCache>
              </c:numRef>
            </c:plus>
            <c:minus>
              <c:numRef>
                <c:f>'240621_data'!$E$49:$E$56</c:f>
                <c:numCache>
                  <c:formatCode>General</c:formatCode>
                  <c:ptCount val="8"/>
                  <c:pt idx="0">
                    <c:v>3.0027764929589203E-2</c:v>
                  </c:pt>
                  <c:pt idx="1">
                    <c:v>2.0728402414722336E-2</c:v>
                  </c:pt>
                  <c:pt idx="2">
                    <c:v>2.0623611064344013E-2</c:v>
                  </c:pt>
                  <c:pt idx="3">
                    <c:v>4.305035810923459E-2</c:v>
                  </c:pt>
                  <c:pt idx="4">
                    <c:v>1.0115993936995683E-2</c:v>
                  </c:pt>
                  <c:pt idx="5">
                    <c:v>8.8694231304333772E-3</c:v>
                  </c:pt>
                  <c:pt idx="6">
                    <c:v>8.5634883857767536E-3</c:v>
                  </c:pt>
                  <c:pt idx="7">
                    <c:v>8.3466560170326054E-3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'240621_data'!$C$49:$C$56</c:f>
              <c:numCache>
                <c:formatCode>0.00</c:formatCode>
                <c:ptCount val="8"/>
                <c:pt idx="0">
                  <c:v>0</c:v>
                </c:pt>
                <c:pt idx="1">
                  <c:v>0.78125</c:v>
                </c:pt>
                <c:pt idx="2">
                  <c:v>1.5625</c:v>
                </c:pt>
                <c:pt idx="3">
                  <c:v>3.125</c:v>
                </c:pt>
                <c:pt idx="4">
                  <c:v>6.25</c:v>
                </c:pt>
                <c:pt idx="5" formatCode="0.0">
                  <c:v>12.5</c:v>
                </c:pt>
                <c:pt idx="6" formatCode="0">
                  <c:v>25</c:v>
                </c:pt>
                <c:pt idx="7" formatCode="0">
                  <c:v>50</c:v>
                </c:pt>
              </c:numCache>
            </c:numRef>
          </c:cat>
          <c:val>
            <c:numRef>
              <c:f>'240621_data'!$D$49:$D$56</c:f>
              <c:numCache>
                <c:formatCode>0.000</c:formatCode>
                <c:ptCount val="8"/>
                <c:pt idx="0">
                  <c:v>0.1876666666666667</c:v>
                </c:pt>
                <c:pt idx="1">
                  <c:v>0.12966666666666665</c:v>
                </c:pt>
                <c:pt idx="2">
                  <c:v>8.433333333333333E-2</c:v>
                </c:pt>
                <c:pt idx="3">
                  <c:v>7.1333333333333318E-2</c:v>
                </c:pt>
                <c:pt idx="4">
                  <c:v>1.8333333333333326E-2</c:v>
                </c:pt>
                <c:pt idx="5">
                  <c:v>1.0666666666666658E-2</c:v>
                </c:pt>
                <c:pt idx="6">
                  <c:v>5.3333333333333288E-3</c:v>
                </c:pt>
                <c:pt idx="7">
                  <c:v>1.0000000000000009E-3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10-E648-9E86-BCE2DC56F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8794704"/>
        <c:axId val="2018330016"/>
      </c:barChart>
      <c:catAx>
        <c:axId val="2038794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Helvetica" pitchFamily="2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  <a:latin typeface="Helvetica" pitchFamily="2" charset="0"/>
                  </a:rPr>
                  <a:t>Concentration of </a:t>
                </a:r>
                <a:r>
                  <a:rPr lang="en-US" sz="1000" b="0" i="0" u="none" strike="noStrike" baseline="0">
                    <a:solidFill>
                      <a:schemeClr val="tx1"/>
                    </a:solidFill>
                    <a:effectLst/>
                    <a:latin typeface="Helvetica" pitchFamily="2" charset="0"/>
                  </a:rPr>
                  <a:t>retapamulin (ug/mL)</a:t>
                </a:r>
                <a:endParaRPr lang="en-US">
                  <a:solidFill>
                    <a:schemeClr val="tx1"/>
                  </a:solidFill>
                  <a:latin typeface="Helvetica" pitchFamily="2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Helvetica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2018330016"/>
        <c:crosses val="autoZero"/>
        <c:auto val="1"/>
        <c:lblAlgn val="ctr"/>
        <c:lblOffset val="100"/>
        <c:noMultiLvlLbl val="0"/>
      </c:catAx>
      <c:valAx>
        <c:axId val="201833001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Helvetica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Helvetica" pitchFamily="2" charset="0"/>
                  </a:rPr>
                  <a:t>OD600</a:t>
                </a:r>
                <a:endParaRPr lang="en-US">
                  <a:solidFill>
                    <a:schemeClr val="tx1"/>
                  </a:solidFill>
                  <a:latin typeface="Helvetica" pitchFamily="2" charset="0"/>
                </a:endParaRPr>
              </a:p>
            </c:rich>
          </c:tx>
          <c:layout>
            <c:manualLayout>
              <c:xMode val="edge"/>
              <c:yMode val="edge"/>
              <c:x val="2.2222222222222223E-2"/>
              <c:y val="0.392955307669874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Helvetica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203879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'240621_data'!$G$50:$G$56</c:f>
                <c:numCache>
                  <c:formatCode>General</c:formatCode>
                  <c:ptCount val="7"/>
                  <c:pt idx="0">
                    <c:v>0.21577367922274457</c:v>
                  </c:pt>
                  <c:pt idx="1">
                    <c:v>0.27669780054181081</c:v>
                  </c:pt>
                  <c:pt idx="2">
                    <c:v>0.61486188015907894</c:v>
                  </c:pt>
                  <c:pt idx="3">
                    <c:v>0.41578390251037434</c:v>
                  </c:pt>
                  <c:pt idx="4">
                    <c:v>0.50553064744706011</c:v>
                  </c:pt>
                  <c:pt idx="5">
                    <c:v>0.87315357927929627</c:v>
                  </c:pt>
                  <c:pt idx="6">
                    <c:v>4.1662272209208062</c:v>
                  </c:pt>
                </c:numCache>
              </c:numRef>
            </c:plus>
            <c:minus>
              <c:numRef>
                <c:f>'240621_data'!$G$50:$G$56</c:f>
                <c:numCache>
                  <c:formatCode>General</c:formatCode>
                  <c:ptCount val="7"/>
                  <c:pt idx="0">
                    <c:v>0.21577367922274457</c:v>
                  </c:pt>
                  <c:pt idx="1">
                    <c:v>0.27669780054181081</c:v>
                  </c:pt>
                  <c:pt idx="2">
                    <c:v>0.61486188015907894</c:v>
                  </c:pt>
                  <c:pt idx="3">
                    <c:v>0.41578390251037434</c:v>
                  </c:pt>
                  <c:pt idx="4">
                    <c:v>0.50553064744706011</c:v>
                  </c:pt>
                  <c:pt idx="5">
                    <c:v>0.87315357927929627</c:v>
                  </c:pt>
                  <c:pt idx="6">
                    <c:v>4.1662272209208062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'240621_data'!$C$50:$C$56</c:f>
              <c:numCache>
                <c:formatCode>0.00</c:formatCode>
                <c:ptCount val="7"/>
                <c:pt idx="0">
                  <c:v>0.78125</c:v>
                </c:pt>
                <c:pt idx="1">
                  <c:v>1.5625</c:v>
                </c:pt>
                <c:pt idx="2">
                  <c:v>3.125</c:v>
                </c:pt>
                <c:pt idx="3">
                  <c:v>6.25</c:v>
                </c:pt>
                <c:pt idx="4" formatCode="0.0">
                  <c:v>12.5</c:v>
                </c:pt>
                <c:pt idx="5" formatCode="0">
                  <c:v>25</c:v>
                </c:pt>
                <c:pt idx="6" formatCode="0">
                  <c:v>50</c:v>
                </c:pt>
              </c:numCache>
            </c:numRef>
          </c:cat>
          <c:val>
            <c:numRef>
              <c:f>'240621_data'!$F$50:$F$56</c:f>
              <c:numCache>
                <c:formatCode>0.00%</c:formatCode>
                <c:ptCount val="7"/>
                <c:pt idx="0">
                  <c:v>0.69094138543516848</c:v>
                </c:pt>
                <c:pt idx="1">
                  <c:v>0.44937833037300168</c:v>
                </c:pt>
                <c:pt idx="2">
                  <c:v>0.38010657193605668</c:v>
                </c:pt>
                <c:pt idx="3">
                  <c:v>9.7690941385435118E-2</c:v>
                </c:pt>
                <c:pt idx="4">
                  <c:v>5.6838365896980401E-2</c:v>
                </c:pt>
                <c:pt idx="5">
                  <c:v>2.8419182948490201E-2</c:v>
                </c:pt>
                <c:pt idx="6">
                  <c:v>5.328596802841922E-3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AE-7145-AEBC-9D501B134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8794704"/>
        <c:axId val="2018330016"/>
      </c:barChart>
      <c:catAx>
        <c:axId val="2038794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Helvetica" pitchFamily="2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  <a:latin typeface="Helvetica" pitchFamily="2" charset="0"/>
                  </a:rPr>
                  <a:t>Concentration of </a:t>
                </a:r>
                <a:r>
                  <a:rPr lang="en-US" sz="1000" b="0" i="0" u="none" strike="noStrike" baseline="0">
                    <a:solidFill>
                      <a:schemeClr val="tx1"/>
                    </a:solidFill>
                    <a:effectLst/>
                    <a:latin typeface="Helvetica" pitchFamily="2" charset="0"/>
                  </a:rPr>
                  <a:t>retapamulin (ug/mL)</a:t>
                </a:r>
                <a:endParaRPr lang="en-US">
                  <a:solidFill>
                    <a:schemeClr val="tx1"/>
                  </a:solidFill>
                  <a:latin typeface="Helvetica" pitchFamily="2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Helvetica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2018330016"/>
        <c:crosses val="autoZero"/>
        <c:auto val="1"/>
        <c:lblAlgn val="ctr"/>
        <c:lblOffset val="100"/>
        <c:noMultiLvlLbl val="0"/>
      </c:catAx>
      <c:valAx>
        <c:axId val="201833001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Helvetica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Helvetica" pitchFamily="2" charset="0"/>
                  </a:rPr>
                  <a:t>Percent Growth</a:t>
                </a:r>
                <a:endParaRPr lang="en-US">
                  <a:solidFill>
                    <a:schemeClr val="tx1"/>
                  </a:solidFill>
                  <a:latin typeface="Helvetica" pitchFamily="2" charset="0"/>
                </a:endParaRPr>
              </a:p>
            </c:rich>
          </c:tx>
          <c:layout>
            <c:manualLayout>
              <c:xMode val="edge"/>
              <c:yMode val="edge"/>
              <c:x val="2.2222222222222223E-2"/>
              <c:y val="0.392955307669874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Helvetica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203879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'240620_data'!$E$49:$E$56</c:f>
                <c:numCache>
                  <c:formatCode>General</c:formatCode>
                  <c:ptCount val="8"/>
                  <c:pt idx="0">
                    <c:v>5.4160256030906292E-3</c:v>
                  </c:pt>
                  <c:pt idx="1">
                    <c:v>4.5460605656619489E-3</c:v>
                  </c:pt>
                  <c:pt idx="2">
                    <c:v>5.0332229568471653E-3</c:v>
                  </c:pt>
                  <c:pt idx="3">
                    <c:v>5.6862407030773216E-3</c:v>
                  </c:pt>
                  <c:pt idx="4">
                    <c:v>5.3541261347363313E-3</c:v>
                  </c:pt>
                  <c:pt idx="5">
                    <c:v>4.2031734043061608E-3</c:v>
                  </c:pt>
                  <c:pt idx="6">
                    <c:v>5.0662280511902195E-3</c:v>
                  </c:pt>
                  <c:pt idx="7">
                    <c:v>5.6862407030773277E-3</c:v>
                  </c:pt>
                </c:numCache>
              </c:numRef>
            </c:plus>
            <c:minus>
              <c:numRef>
                <c:f>'240620_data'!$E$49:$E$56</c:f>
                <c:numCache>
                  <c:formatCode>General</c:formatCode>
                  <c:ptCount val="8"/>
                  <c:pt idx="0">
                    <c:v>5.4160256030906292E-3</c:v>
                  </c:pt>
                  <c:pt idx="1">
                    <c:v>4.5460605656619489E-3</c:v>
                  </c:pt>
                  <c:pt idx="2">
                    <c:v>5.0332229568471653E-3</c:v>
                  </c:pt>
                  <c:pt idx="3">
                    <c:v>5.6862407030773216E-3</c:v>
                  </c:pt>
                  <c:pt idx="4">
                    <c:v>5.3541261347363313E-3</c:v>
                  </c:pt>
                  <c:pt idx="5">
                    <c:v>4.2031734043061608E-3</c:v>
                  </c:pt>
                  <c:pt idx="6">
                    <c:v>5.0662280511902195E-3</c:v>
                  </c:pt>
                  <c:pt idx="7">
                    <c:v>5.6862407030773277E-3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'240620_data'!$C$49:$C$56</c:f>
              <c:numCache>
                <c:formatCode>0.00</c:formatCode>
                <c:ptCount val="8"/>
                <c:pt idx="0">
                  <c:v>0</c:v>
                </c:pt>
                <c:pt idx="1">
                  <c:v>0.78125</c:v>
                </c:pt>
                <c:pt idx="2">
                  <c:v>1.5625</c:v>
                </c:pt>
                <c:pt idx="3">
                  <c:v>3.125</c:v>
                </c:pt>
                <c:pt idx="4">
                  <c:v>6.25</c:v>
                </c:pt>
                <c:pt idx="5" formatCode="0.0">
                  <c:v>12.5</c:v>
                </c:pt>
                <c:pt idx="6" formatCode="0">
                  <c:v>25</c:v>
                </c:pt>
                <c:pt idx="7" formatCode="0">
                  <c:v>50</c:v>
                </c:pt>
              </c:numCache>
            </c:numRef>
          </c:cat>
          <c:val>
            <c:numRef>
              <c:f>'240620_data'!$D$49:$D$56</c:f>
              <c:numCache>
                <c:formatCode>0.000</c:formatCode>
                <c:ptCount val="8"/>
                <c:pt idx="0">
                  <c:v>0.10233333333333335</c:v>
                </c:pt>
                <c:pt idx="1">
                  <c:v>8.1666666666666651E-2</c:v>
                </c:pt>
                <c:pt idx="2">
                  <c:v>6.6333333333333341E-2</c:v>
                </c:pt>
                <c:pt idx="3">
                  <c:v>4.5333333333333323E-2</c:v>
                </c:pt>
                <c:pt idx="4">
                  <c:v>1.366666666666666E-2</c:v>
                </c:pt>
                <c:pt idx="5">
                  <c:v>5.6666666666666532E-3</c:v>
                </c:pt>
                <c:pt idx="6">
                  <c:v>6.6666666666666541E-3</c:v>
                </c:pt>
                <c:pt idx="7">
                  <c:v>5.3333333333333288E-3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C-8249-8BF0-ACE9D6DFE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8794704"/>
        <c:axId val="2018330016"/>
      </c:barChart>
      <c:catAx>
        <c:axId val="2038794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Helvetica" pitchFamily="2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  <a:latin typeface="Helvetica" pitchFamily="2" charset="0"/>
                  </a:rPr>
                  <a:t>Concentration of </a:t>
                </a:r>
                <a:r>
                  <a:rPr lang="en-US" sz="1000" b="0" i="0" u="none" strike="noStrike" baseline="0">
                    <a:solidFill>
                      <a:schemeClr val="tx1"/>
                    </a:solidFill>
                    <a:effectLst/>
                    <a:latin typeface="Helvetica" pitchFamily="2" charset="0"/>
                  </a:rPr>
                  <a:t>retapamulin (ug/mL)</a:t>
                </a:r>
                <a:endParaRPr lang="en-US">
                  <a:solidFill>
                    <a:schemeClr val="tx1"/>
                  </a:solidFill>
                  <a:latin typeface="Helvetica" pitchFamily="2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Helvetica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2018330016"/>
        <c:crosses val="autoZero"/>
        <c:auto val="1"/>
        <c:lblAlgn val="ctr"/>
        <c:lblOffset val="100"/>
        <c:noMultiLvlLbl val="0"/>
      </c:catAx>
      <c:valAx>
        <c:axId val="201833001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Helvetica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Helvetica" pitchFamily="2" charset="0"/>
                  </a:rPr>
                  <a:t>OD600</a:t>
                </a:r>
                <a:endParaRPr lang="en-US">
                  <a:solidFill>
                    <a:schemeClr val="tx1"/>
                  </a:solidFill>
                  <a:latin typeface="Helvetica" pitchFamily="2" charset="0"/>
                </a:endParaRPr>
              </a:p>
            </c:rich>
          </c:tx>
          <c:layout>
            <c:manualLayout>
              <c:xMode val="edge"/>
              <c:yMode val="edge"/>
              <c:x val="2.2222222222222223E-2"/>
              <c:y val="0.392955307669874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Helvetica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203879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'240620_data'!$G$50:$G$56</c:f>
                <c:numCache>
                  <c:formatCode>General</c:formatCode>
                  <c:ptCount val="7"/>
                  <c:pt idx="0">
                    <c:v>4.3487029802973705E-2</c:v>
                  </c:pt>
                  <c:pt idx="1">
                    <c:v>5.7330579758835105E-2</c:v>
                  </c:pt>
                  <c:pt idx="2">
                    <c:v>9.5009786915062108E-2</c:v>
                  </c:pt>
                  <c:pt idx="3">
                    <c:v>0.259371386659148</c:v>
                  </c:pt>
                  <c:pt idx="4">
                    <c:v>0.20679430318821426</c:v>
                  </c:pt>
                  <c:pt idx="5">
                    <c:v>0.45961004393030724</c:v>
                  </c:pt>
                  <c:pt idx="6">
                    <c:v>0.75082713888192654</c:v>
                  </c:pt>
                </c:numCache>
              </c:numRef>
            </c:plus>
            <c:minus>
              <c:numRef>
                <c:f>'240620_data'!$G$50:$G$56</c:f>
                <c:numCache>
                  <c:formatCode>General</c:formatCode>
                  <c:ptCount val="7"/>
                  <c:pt idx="0">
                    <c:v>4.3487029802973705E-2</c:v>
                  </c:pt>
                  <c:pt idx="1">
                    <c:v>5.7330579758835105E-2</c:v>
                  </c:pt>
                  <c:pt idx="2">
                    <c:v>9.5009786915062108E-2</c:v>
                  </c:pt>
                  <c:pt idx="3">
                    <c:v>0.259371386659148</c:v>
                  </c:pt>
                  <c:pt idx="4">
                    <c:v>0.20679430318821426</c:v>
                  </c:pt>
                  <c:pt idx="5">
                    <c:v>0.45961004393030724</c:v>
                  </c:pt>
                  <c:pt idx="6">
                    <c:v>0.75082713888192654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'240620_data'!$C$50:$C$56</c:f>
              <c:numCache>
                <c:formatCode>0.00</c:formatCode>
                <c:ptCount val="7"/>
                <c:pt idx="0">
                  <c:v>0.78125</c:v>
                </c:pt>
                <c:pt idx="1">
                  <c:v>1.5625</c:v>
                </c:pt>
                <c:pt idx="2">
                  <c:v>3.125</c:v>
                </c:pt>
                <c:pt idx="3">
                  <c:v>6.25</c:v>
                </c:pt>
                <c:pt idx="4" formatCode="0.0">
                  <c:v>12.5</c:v>
                </c:pt>
                <c:pt idx="5" formatCode="0">
                  <c:v>25</c:v>
                </c:pt>
                <c:pt idx="6" formatCode="0">
                  <c:v>50</c:v>
                </c:pt>
              </c:numCache>
            </c:numRef>
          </c:cat>
          <c:val>
            <c:numRef>
              <c:f>'240620_data'!$F$50:$F$56</c:f>
              <c:numCache>
                <c:formatCode>General</c:formatCode>
                <c:ptCount val="7"/>
                <c:pt idx="0">
                  <c:v>0.79804560260586299</c:v>
                </c:pt>
                <c:pt idx="1">
                  <c:v>0.64820846905537455</c:v>
                </c:pt>
                <c:pt idx="2">
                  <c:v>0.44299674267100964</c:v>
                </c:pt>
                <c:pt idx="3">
                  <c:v>0.13355048859934845</c:v>
                </c:pt>
                <c:pt idx="4">
                  <c:v>5.5374592833876086E-2</c:v>
                </c:pt>
                <c:pt idx="5">
                  <c:v>6.5146579804560123E-2</c:v>
                </c:pt>
                <c:pt idx="6">
                  <c:v>5.2117263843648155E-2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CA-8643-BB00-52B92A74A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8794704"/>
        <c:axId val="2018330016"/>
      </c:barChart>
      <c:catAx>
        <c:axId val="2038794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Helvetica" pitchFamily="2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  <a:latin typeface="Helvetica" pitchFamily="2" charset="0"/>
                  </a:rPr>
                  <a:t>Concentration of </a:t>
                </a:r>
                <a:r>
                  <a:rPr lang="en-US" sz="1000" b="0" i="0" u="none" strike="noStrike" baseline="0">
                    <a:solidFill>
                      <a:schemeClr val="tx1"/>
                    </a:solidFill>
                    <a:effectLst/>
                    <a:latin typeface="Helvetica" pitchFamily="2" charset="0"/>
                  </a:rPr>
                  <a:t>retapamulin (ug/mL)</a:t>
                </a:r>
                <a:endParaRPr lang="en-US">
                  <a:solidFill>
                    <a:schemeClr val="tx1"/>
                  </a:solidFill>
                  <a:latin typeface="Helvetica" pitchFamily="2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Helvetica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2018330016"/>
        <c:crosses val="autoZero"/>
        <c:auto val="1"/>
        <c:lblAlgn val="ctr"/>
        <c:lblOffset val="100"/>
        <c:noMultiLvlLbl val="0"/>
      </c:catAx>
      <c:valAx>
        <c:axId val="201833001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Helvetica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Helvetica" pitchFamily="2" charset="0"/>
                  </a:rPr>
                  <a:t>Percent Growth</a:t>
                </a:r>
                <a:endParaRPr lang="en-US">
                  <a:solidFill>
                    <a:schemeClr val="tx1"/>
                  </a:solidFill>
                  <a:latin typeface="Helvetica" pitchFamily="2" charset="0"/>
                </a:endParaRPr>
              </a:p>
            </c:rich>
          </c:tx>
          <c:layout>
            <c:manualLayout>
              <c:xMode val="edge"/>
              <c:yMode val="edge"/>
              <c:x val="2.2222222222222223E-2"/>
              <c:y val="0.392955307669874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Helvetica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203879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'Original Plan'!$D$17</c:f>
              <c:strCache>
                <c:ptCount val="1"/>
                <c:pt idx="0">
                  <c:v>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'Original Plan'!$E$16:$G$16</c:f>
              <c:numCache>
                <c:formatCode>General</c:formatCode>
                <c:ptCount val="3"/>
                <c:pt idx="0">
                  <c:v>0</c:v>
                </c:pt>
                <c:pt idx="1">
                  <c:v>20</c:v>
                </c:pt>
                <c:pt idx="2">
                  <c:v>1285</c:v>
                </c:pt>
              </c:numCache>
            </c:numRef>
          </c:xVal>
          <c:yVal>
            <c:numRef>
              <c:f>'Original Plan'!$E$17:$G$17</c:f>
              <c:numCache>
                <c:formatCode>General</c:formatCode>
                <c:ptCount val="3"/>
                <c:pt idx="0">
                  <c:v>0.307</c:v>
                </c:pt>
                <c:pt idx="1">
                  <c:v>0.34199999999999997</c:v>
                </c:pt>
                <c:pt idx="2">
                  <c:v>1.6579999999999999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0A-1947-94E8-DF37F3889E9E}"/>
            </c:ext>
          </c:extLst>
        </c:ser>
        <c:ser>
          <c:idx val="1"/>
          <c:order val="1"/>
          <c:tx>
            <c:strRef>
              <c:f>'Original Plan'!$D$18</c:f>
              <c:strCache>
                <c:ptCount val="1"/>
                <c:pt idx="0">
                  <c:v>6.25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'Original Plan'!$E$16:$G$16</c:f>
              <c:numCache>
                <c:formatCode>General</c:formatCode>
                <c:ptCount val="3"/>
                <c:pt idx="0">
                  <c:v>0</c:v>
                </c:pt>
                <c:pt idx="1">
                  <c:v>20</c:v>
                </c:pt>
                <c:pt idx="2">
                  <c:v>1285</c:v>
                </c:pt>
              </c:numCache>
            </c:numRef>
          </c:xVal>
          <c:yVal>
            <c:numRef>
              <c:f>'Original Plan'!$E$18:$G$18</c:f>
              <c:numCache>
                <c:formatCode>General</c:formatCode>
                <c:ptCount val="3"/>
                <c:pt idx="0">
                  <c:v>0.307</c:v>
                </c:pt>
                <c:pt idx="1">
                  <c:v>0.32850000000000001</c:v>
                </c:pt>
                <c:pt idx="2">
                  <c:v>0.42749999999999999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0A-1947-94E8-DF37F3889E9E}"/>
            </c:ext>
          </c:extLst>
        </c:ser>
        <c:ser>
          <c:idx val="2"/>
          <c:order val="2"/>
          <c:tx>
            <c:strRef>
              <c:f>'Original Plan'!$D$19</c:f>
              <c:strCache>
                <c:ptCount val="1"/>
                <c:pt idx="0">
                  <c:v>62.5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'Original Plan'!$E$16:$G$16</c:f>
              <c:numCache>
                <c:formatCode>General</c:formatCode>
                <c:ptCount val="3"/>
                <c:pt idx="0">
                  <c:v>0</c:v>
                </c:pt>
                <c:pt idx="1">
                  <c:v>20</c:v>
                </c:pt>
                <c:pt idx="2">
                  <c:v>1285</c:v>
                </c:pt>
              </c:numCache>
            </c:numRef>
          </c:xVal>
          <c:yVal>
            <c:numRef>
              <c:f>'Original Plan'!$E$19:$G$19</c:f>
              <c:numCache>
                <c:formatCode>General</c:formatCode>
                <c:ptCount val="3"/>
                <c:pt idx="0">
                  <c:v>0.307</c:v>
                </c:pt>
                <c:pt idx="1">
                  <c:v>0.32</c:v>
                </c:pt>
                <c:pt idx="2">
                  <c:v>0.32500000000000001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60A-1947-94E8-DF37F3889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030032"/>
        <c:axId val="304008768"/>
      </c:scatterChart>
      <c:valAx>
        <c:axId val="304030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008768"/>
        <c:crosses val="autoZero"/>
        <c:crossBetween val="midCat"/>
      </c:valAx>
      <c:valAx>
        <c:axId val="30400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030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'Original Plan'!$D$17</c:f>
              <c:strCache>
                <c:ptCount val="1"/>
                <c:pt idx="0">
                  <c:v>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'Original Plan'!$E$23:$F$23</c:f>
                <c:numCache>
                  <c:formatCode>General</c:formatCode>
                  <c:ptCount val="2"/>
                  <c:pt idx="1">
                    <c:v>8.4852813742385385E-3</c:v>
                  </c:pt>
                </c:numCache>
              </c:numRef>
            </c:plus>
            <c:minus>
              <c:numRef>
                <c:f>'Original Plan'!$E$23:$F$23</c:f>
                <c:numCache>
                  <c:formatCode>General</c:formatCode>
                  <c:ptCount val="2"/>
                  <c:pt idx="1">
                    <c:v>8.4852813742385385E-3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'Original Plan'!$E$16:$F$16</c:f>
              <c:numCache>
                <c:formatCode>General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xVal>
          <c:yVal>
            <c:numRef>
              <c:f>'Original Plan'!$E$17:$F$17</c:f>
              <c:numCache>
                <c:formatCode>General</c:formatCode>
                <c:ptCount val="2"/>
                <c:pt idx="0">
                  <c:v>0.307</c:v>
                </c:pt>
                <c:pt idx="1">
                  <c:v>0.34199999999999997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31-484A-B5F7-1CC7FB4BE387}"/>
            </c:ext>
          </c:extLst>
        </c:ser>
        <c:ser>
          <c:idx val="1"/>
          <c:order val="1"/>
          <c:tx>
            <c:strRef>
              <c:f>'Original Plan'!$D$18</c:f>
              <c:strCache>
                <c:ptCount val="1"/>
                <c:pt idx="0">
                  <c:v>6.25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'Original Plan'!$E$24:$F$24</c:f>
                <c:numCache>
                  <c:formatCode>General</c:formatCode>
                  <c:ptCount val="2"/>
                  <c:pt idx="1">
                    <c:v>7.0710678118654816E-4</c:v>
                  </c:pt>
                </c:numCache>
              </c:numRef>
            </c:plus>
            <c:minus>
              <c:numRef>
                <c:f>'Original Plan'!$E$24:$F$24</c:f>
                <c:numCache>
                  <c:formatCode>General</c:formatCode>
                  <c:ptCount val="2"/>
                  <c:pt idx="1">
                    <c:v>7.0710678118654816E-4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'Original Plan'!$E$16:$F$16</c:f>
              <c:numCache>
                <c:formatCode>General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xVal>
          <c:yVal>
            <c:numRef>
              <c:f>'Original Plan'!$E$18:$F$18</c:f>
              <c:numCache>
                <c:formatCode>General</c:formatCode>
                <c:ptCount val="2"/>
                <c:pt idx="0">
                  <c:v>0.307</c:v>
                </c:pt>
                <c:pt idx="1">
                  <c:v>0.32850000000000001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31-484A-B5F7-1CC7FB4BE387}"/>
            </c:ext>
          </c:extLst>
        </c:ser>
        <c:ser>
          <c:idx val="2"/>
          <c:order val="2"/>
          <c:tx>
            <c:strRef>
              <c:f>'Original Plan'!$D$19</c:f>
              <c:strCache>
                <c:ptCount val="1"/>
                <c:pt idx="0">
                  <c:v>62.5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'Original Plan'!$E$25:$F$25</c:f>
                <c:numCache>
                  <c:formatCode>General</c:formatCode>
                  <c:ptCount val="2"/>
                  <c:pt idx="1">
                    <c:v>1.4142135623730963E-3</c:v>
                  </c:pt>
                </c:numCache>
              </c:numRef>
            </c:plus>
            <c:minus>
              <c:numRef>
                <c:f>'Original Plan'!$E$25:$F$25</c:f>
                <c:numCache>
                  <c:formatCode>General</c:formatCode>
                  <c:ptCount val="2"/>
                  <c:pt idx="1">
                    <c:v>1.4142135623730963E-3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'Original Plan'!$E$16:$F$16</c:f>
              <c:numCache>
                <c:formatCode>General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xVal>
          <c:yVal>
            <c:numRef>
              <c:f>'Original Plan'!$E$19:$F$19</c:f>
              <c:numCache>
                <c:formatCode>General</c:formatCode>
                <c:ptCount val="2"/>
                <c:pt idx="0">
                  <c:v>0.307</c:v>
                </c:pt>
                <c:pt idx="1">
                  <c:v>0.32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531-484A-B5F7-1CC7FB4BE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030032"/>
        <c:axId val="304008768"/>
      </c:scatterChart>
      <c:valAx>
        <c:axId val="304030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Helvetica" pitchFamily="2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  <a:latin typeface="Helvetica" pitchFamily="2" charset="0"/>
                  </a:rPr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Helvetica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304008768"/>
        <c:crosses val="autoZero"/>
        <c:crossBetween val="midCat"/>
      </c:valAx>
      <c:valAx>
        <c:axId val="304008768"/>
        <c:scaling>
          <c:orientation val="minMax"/>
          <c:max val="0.36"/>
          <c:min val="0.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  <a:latin typeface="Helvetica" pitchFamily="2" charset="0"/>
                  </a:rPr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304030032"/>
        <c:crosses val="autoZero"/>
        <c:crossBetween val="midCat"/>
        <c:majorUnit val="0.0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Helvetica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734218</xdr:colOff>
      <xdr:row>46</xdr:row>
      <xdr:rowOff>390525</xdr:rowOff>
    </xdr:from>
    <xdr:to>
      <xdr:col>13</xdr:col>
      <xdr:colOff>353218</xdr:colOff>
      <xdr:row>60</xdr:row>
      <xdr:rowOff>22225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F2936E-DF71-7648-9366-A4078EA692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62</xdr:row>
      <xdr:rowOff>0</xdr:rowOff>
    </xdr:from>
    <xdr:to>
      <xdr:col>13</xdr:col>
      <xdr:colOff>444500</xdr:colOff>
      <xdr:row>75</xdr:row>
      <xdr:rowOff>60325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7E9D9CB-0376-0E47-A323-4AA4749693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734218</xdr:colOff>
      <xdr:row>46</xdr:row>
      <xdr:rowOff>390525</xdr:rowOff>
    </xdr:from>
    <xdr:to>
      <xdr:col>13</xdr:col>
      <xdr:colOff>353218</xdr:colOff>
      <xdr:row>60</xdr:row>
      <xdr:rowOff>22225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386D83-AE7F-0141-864A-F755CA5BF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62</xdr:row>
      <xdr:rowOff>0</xdr:rowOff>
    </xdr:from>
    <xdr:to>
      <xdr:col>13</xdr:col>
      <xdr:colOff>444500</xdr:colOff>
      <xdr:row>75</xdr:row>
      <xdr:rowOff>60325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815C2B-4089-7240-B48D-9CBCE35F2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115794</xdr:colOff>
      <xdr:row>0</xdr:row>
      <xdr:rowOff>182282</xdr:rowOff>
    </xdr:from>
    <xdr:to>
      <xdr:col>16</xdr:col>
      <xdr:colOff>541617</xdr:colOff>
      <xdr:row>14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9FCC8A-1E2B-0EB8-93A0-5E747A1B6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17</xdr:row>
      <xdr:rowOff>0</xdr:rowOff>
    </xdr:from>
    <xdr:to>
      <xdr:col>15</xdr:col>
      <xdr:colOff>425824</xdr:colOff>
      <xdr:row>30</xdr:row>
      <xdr:rowOff>121024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80418C-0262-6F42-9A9E-A0AF1262EF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9D255-5852-214A-BECB-E7B7A285BD12}">
  <dimension ref="A3:N56"/>
  <sheetViews>
    <sheetView tabSelected="1" topLeftCell="A33" zoomScale="160" zoomScaleNormal="160" workbookViewId="0">
      <selection activeCell="F50" sqref="F50:F56"/>
    </sheetView>
  </sheetViews>
  <sheetFormatPr baseColWidth="10" defaultRowHeight="16" x14ac:dyDescent="0.2"/>
  <sheetData>
    <row r="3" spans="1:2" x14ac:dyDescent="0.2">
      <c r="A3" t="s">
        <v>21</v>
      </c>
      <c r="B3" t="s">
        <v>22</v>
      </c>
    </row>
    <row r="7" spans="1:2" x14ac:dyDescent="0.2">
      <c r="A7" t="s">
        <v>23</v>
      </c>
      <c r="B7" t="s">
        <v>24</v>
      </c>
    </row>
    <row r="8" spans="1:2" x14ac:dyDescent="0.2">
      <c r="A8" t="s">
        <v>25</v>
      </c>
      <c r="B8" t="s">
        <v>26</v>
      </c>
    </row>
    <row r="12" spans="1:2" x14ac:dyDescent="0.2">
      <c r="A12" t="s">
        <v>27</v>
      </c>
      <c r="B12" t="s">
        <v>28</v>
      </c>
    </row>
    <row r="13" spans="1:2" x14ac:dyDescent="0.2">
      <c r="A13" t="s">
        <v>29</v>
      </c>
      <c r="B13" s="2">
        <v>45455</v>
      </c>
    </row>
    <row r="14" spans="1:2" x14ac:dyDescent="0.2">
      <c r="A14" t="s">
        <v>30</v>
      </c>
      <c r="B14" s="3">
        <v>0.5502083333333333</v>
      </c>
    </row>
    <row r="15" spans="1:2" x14ac:dyDescent="0.2">
      <c r="A15" t="s">
        <v>31</v>
      </c>
      <c r="B15" t="s">
        <v>32</v>
      </c>
    </row>
    <row r="16" spans="1:2" x14ac:dyDescent="0.2">
      <c r="A16" t="s">
        <v>33</v>
      </c>
      <c r="B16">
        <v>19042931</v>
      </c>
    </row>
    <row r="17" spans="1:2" x14ac:dyDescent="0.2">
      <c r="A17" t="s">
        <v>34</v>
      </c>
      <c r="B17" t="s">
        <v>35</v>
      </c>
    </row>
    <row r="19" spans="1:2" x14ac:dyDescent="0.2">
      <c r="A19" t="s">
        <v>36</v>
      </c>
    </row>
    <row r="21" spans="1:2" x14ac:dyDescent="0.2">
      <c r="A21" t="s">
        <v>37</v>
      </c>
      <c r="B21" t="s">
        <v>38</v>
      </c>
    </row>
    <row r="22" spans="1:2" x14ac:dyDescent="0.2">
      <c r="A22" t="s">
        <v>39</v>
      </c>
      <c r="B22" t="s">
        <v>40</v>
      </c>
    </row>
    <row r="23" spans="1:2" x14ac:dyDescent="0.2">
      <c r="A23" t="s">
        <v>41</v>
      </c>
    </row>
    <row r="24" spans="1:2" x14ac:dyDescent="0.2">
      <c r="A24" t="s">
        <v>42</v>
      </c>
      <c r="B24" t="s">
        <v>43</v>
      </c>
    </row>
    <row r="25" spans="1:2" x14ac:dyDescent="0.2">
      <c r="A25" t="s">
        <v>44</v>
      </c>
      <c r="B25" t="s">
        <v>45</v>
      </c>
    </row>
    <row r="26" spans="1:2" x14ac:dyDescent="0.2">
      <c r="B26" t="s">
        <v>46</v>
      </c>
    </row>
    <row r="27" spans="1:2" x14ac:dyDescent="0.2">
      <c r="A27" t="s">
        <v>47</v>
      </c>
      <c r="B27" t="s">
        <v>48</v>
      </c>
    </row>
    <row r="28" spans="1:2" x14ac:dyDescent="0.2">
      <c r="B28" t="s">
        <v>49</v>
      </c>
    </row>
    <row r="29" spans="1:2" x14ac:dyDescent="0.2">
      <c r="B29" t="s">
        <v>50</v>
      </c>
    </row>
    <row r="30" spans="1:2" x14ac:dyDescent="0.2">
      <c r="B30" t="s">
        <v>51</v>
      </c>
    </row>
    <row r="31" spans="1:2" x14ac:dyDescent="0.2">
      <c r="B31" t="s">
        <v>52</v>
      </c>
    </row>
    <row r="35" spans="1:14" x14ac:dyDescent="0.2">
      <c r="A35" t="s">
        <v>53</v>
      </c>
      <c r="B35">
        <v>22.4</v>
      </c>
    </row>
    <row r="36" spans="1:14" x14ac:dyDescent="0.2">
      <c r="B36" s="26" t="s">
        <v>68</v>
      </c>
    </row>
    <row r="37" spans="1:14" x14ac:dyDescent="0.2">
      <c r="A37" t="s">
        <v>54</v>
      </c>
      <c r="C37">
        <v>50</v>
      </c>
      <c r="D37">
        <f t="shared" ref="D37:I37" si="0">C37/2</f>
        <v>25</v>
      </c>
      <c r="E37">
        <f t="shared" si="0"/>
        <v>12.5</v>
      </c>
      <c r="F37">
        <f t="shared" si="0"/>
        <v>6.25</v>
      </c>
      <c r="G37">
        <f t="shared" si="0"/>
        <v>3.125</v>
      </c>
      <c r="H37">
        <f t="shared" si="0"/>
        <v>1.5625</v>
      </c>
      <c r="I37">
        <f t="shared" si="0"/>
        <v>0.78125</v>
      </c>
      <c r="J37">
        <v>0</v>
      </c>
    </row>
    <row r="38" spans="1:14" x14ac:dyDescent="0.2">
      <c r="B38">
        <v>1</v>
      </c>
      <c r="C38">
        <v>2</v>
      </c>
      <c r="D38">
        <v>3</v>
      </c>
      <c r="E38">
        <v>4</v>
      </c>
      <c r="F38">
        <v>5</v>
      </c>
      <c r="G38">
        <v>6</v>
      </c>
      <c r="H38">
        <v>7</v>
      </c>
      <c r="I38">
        <v>8</v>
      </c>
      <c r="J38">
        <v>9</v>
      </c>
      <c r="K38">
        <v>10</v>
      </c>
      <c r="L38">
        <v>11</v>
      </c>
      <c r="M38">
        <v>12</v>
      </c>
    </row>
    <row r="39" spans="1:14" x14ac:dyDescent="0.2">
      <c r="A39" t="s">
        <v>3</v>
      </c>
      <c r="B39" s="17">
        <v>6.9000000000000006E-2</v>
      </c>
      <c r="C39" s="17">
        <v>6.8000000000000005E-2</v>
      </c>
      <c r="D39" s="17">
        <v>6.7000000000000004E-2</v>
      </c>
      <c r="E39" s="17">
        <v>7.0000000000000007E-2</v>
      </c>
      <c r="F39" s="17">
        <v>6.8000000000000005E-2</v>
      </c>
      <c r="G39" s="17">
        <v>6.8000000000000005E-2</v>
      </c>
      <c r="H39" s="17">
        <v>6.8000000000000005E-2</v>
      </c>
      <c r="I39" s="17">
        <v>6.8000000000000005E-2</v>
      </c>
      <c r="J39" s="17">
        <v>6.7000000000000004E-2</v>
      </c>
      <c r="K39" s="17">
        <v>6.8000000000000005E-2</v>
      </c>
      <c r="L39" s="17">
        <v>6.9000000000000006E-2</v>
      </c>
      <c r="M39" s="16">
        <v>4.2000000000000003E-2</v>
      </c>
      <c r="N39" t="s">
        <v>55</v>
      </c>
    </row>
    <row r="40" spans="1:14" x14ac:dyDescent="0.2">
      <c r="A40" t="s">
        <v>4</v>
      </c>
      <c r="B40" s="22">
        <v>0.08</v>
      </c>
      <c r="C40" s="17">
        <v>7.4999999999999997E-2</v>
      </c>
      <c r="D40" s="17">
        <v>7.3999999999999996E-2</v>
      </c>
      <c r="E40" s="22">
        <v>7.9000000000000001E-2</v>
      </c>
      <c r="F40" s="22">
        <v>8.5999999999999993E-2</v>
      </c>
      <c r="G40" s="27">
        <v>0.11899999999999999</v>
      </c>
      <c r="H40" s="18">
        <v>0.13600000000000001</v>
      </c>
      <c r="I40" s="24">
        <v>0.18099999999999999</v>
      </c>
      <c r="J40" s="25">
        <v>0.22700000000000001</v>
      </c>
      <c r="K40" s="17">
        <v>6.8000000000000005E-2</v>
      </c>
      <c r="L40" s="17">
        <v>6.8000000000000005E-2</v>
      </c>
      <c r="M40" s="16">
        <v>4.2999999999999997E-2</v>
      </c>
      <c r="N40" t="s">
        <v>55</v>
      </c>
    </row>
    <row r="41" spans="1:14" x14ac:dyDescent="0.2">
      <c r="A41" t="s">
        <v>5</v>
      </c>
      <c r="B41" s="18">
        <v>0.14099999999999999</v>
      </c>
      <c r="C41" s="17">
        <v>6.9000000000000006E-2</v>
      </c>
      <c r="D41" s="22">
        <v>7.6999999999999999E-2</v>
      </c>
      <c r="E41" s="22">
        <v>8.2000000000000003E-2</v>
      </c>
      <c r="F41" s="28">
        <v>9.6000000000000002E-2</v>
      </c>
      <c r="G41" s="27">
        <v>0.12</v>
      </c>
      <c r="H41" s="23">
        <v>0.161</v>
      </c>
      <c r="I41" s="19">
        <v>0.20699999999999999</v>
      </c>
      <c r="J41" s="21">
        <v>0.27300000000000002</v>
      </c>
      <c r="K41" s="22">
        <v>8.1000000000000003E-2</v>
      </c>
      <c r="L41" s="22">
        <v>8.5999999999999993E-2</v>
      </c>
      <c r="M41" s="17">
        <v>6.3E-2</v>
      </c>
      <c r="N41" t="s">
        <v>55</v>
      </c>
    </row>
    <row r="42" spans="1:14" x14ac:dyDescent="0.2">
      <c r="A42" t="s">
        <v>6</v>
      </c>
      <c r="B42" s="22">
        <v>8.1000000000000003E-2</v>
      </c>
      <c r="C42" s="22">
        <v>7.6999999999999999E-2</v>
      </c>
      <c r="D42" s="22">
        <v>8.3000000000000004E-2</v>
      </c>
      <c r="E42" s="22">
        <v>8.8999999999999996E-2</v>
      </c>
      <c r="F42" s="25" t="s">
        <v>69</v>
      </c>
      <c r="G42" s="24">
        <v>0.193</v>
      </c>
      <c r="H42" s="29">
        <v>0.17399999999999999</v>
      </c>
      <c r="I42" s="25">
        <v>0.219</v>
      </c>
      <c r="J42" s="21">
        <v>0.28100000000000003</v>
      </c>
      <c r="K42" s="17">
        <v>6.9000000000000006E-2</v>
      </c>
      <c r="L42" s="17">
        <v>6.9000000000000006E-2</v>
      </c>
      <c r="M42" s="16">
        <v>5.7000000000000002E-2</v>
      </c>
      <c r="N42" t="s">
        <v>55</v>
      </c>
    </row>
    <row r="43" spans="1:14" x14ac:dyDescent="0.2">
      <c r="A43" t="s">
        <v>7</v>
      </c>
      <c r="B43" s="22">
        <v>7.9000000000000001E-2</v>
      </c>
      <c r="C43" s="17">
        <v>7.1999999999999995E-2</v>
      </c>
      <c r="D43" s="17">
        <v>6.9000000000000006E-2</v>
      </c>
      <c r="E43" s="17">
        <v>7.3999999999999996E-2</v>
      </c>
      <c r="F43" s="17">
        <v>7.0000000000000007E-2</v>
      </c>
      <c r="G43" s="22">
        <v>8.4000000000000005E-2</v>
      </c>
      <c r="H43" s="28">
        <v>0.10100000000000001</v>
      </c>
      <c r="I43" s="17">
        <v>7.0999999999999994E-2</v>
      </c>
      <c r="J43" s="17">
        <v>7.0000000000000007E-2</v>
      </c>
      <c r="K43" s="17">
        <v>7.0000000000000007E-2</v>
      </c>
      <c r="L43" s="17">
        <v>7.0000000000000007E-2</v>
      </c>
      <c r="M43" s="16">
        <v>4.7E-2</v>
      </c>
      <c r="N43" t="s">
        <v>55</v>
      </c>
    </row>
    <row r="44" spans="1:14" x14ac:dyDescent="0.2">
      <c r="A44" t="s">
        <v>8</v>
      </c>
      <c r="N44" t="s">
        <v>55</v>
      </c>
    </row>
    <row r="45" spans="1:14" x14ac:dyDescent="0.2">
      <c r="A45" t="s">
        <v>9</v>
      </c>
      <c r="N45" t="s">
        <v>55</v>
      </c>
    </row>
    <row r="46" spans="1:14" x14ac:dyDescent="0.2">
      <c r="A46" t="s">
        <v>10</v>
      </c>
      <c r="N46" t="s">
        <v>55</v>
      </c>
    </row>
    <row r="47" spans="1:14" ht="34" x14ac:dyDescent="0.2">
      <c r="C47" s="6" t="s">
        <v>61</v>
      </c>
      <c r="D47" s="6" t="s">
        <v>62</v>
      </c>
      <c r="E47" s="6" t="s">
        <v>60</v>
      </c>
      <c r="F47" s="13" t="s">
        <v>63</v>
      </c>
      <c r="G47" s="12" t="s">
        <v>60</v>
      </c>
    </row>
    <row r="48" spans="1:14" x14ac:dyDescent="0.2">
      <c r="C48" s="7" t="s">
        <v>56</v>
      </c>
      <c r="D48" s="8">
        <f>AVERAGE(K40:K42)</f>
        <v>7.2666666666666671E-2</v>
      </c>
      <c r="E48" s="8">
        <f>STDEV(K40:K42)</f>
        <v>7.234178138070234E-3</v>
      </c>
    </row>
    <row r="49" spans="3:7" x14ac:dyDescent="0.2">
      <c r="C49" s="9">
        <v>0</v>
      </c>
      <c r="D49" s="8">
        <f>AVERAGE(J40:J42)-$D$48</f>
        <v>0.1876666666666667</v>
      </c>
      <c r="E49" s="8">
        <f>SQRT((E$48)^2+(STDEV(J40:J42))^2)</f>
        <v>3.0027764929589203E-2</v>
      </c>
    </row>
    <row r="50" spans="3:7" x14ac:dyDescent="0.2">
      <c r="C50" s="9">
        <f t="shared" ref="C50:C55" si="1">C51/2</f>
        <v>0.78125</v>
      </c>
      <c r="D50" s="8">
        <f>AVERAGE(I40:I42)-$D$48</f>
        <v>0.12966666666666665</v>
      </c>
      <c r="E50" s="8">
        <f>SQRT((E$48)^2+(STDEV(I40:I42))^2)</f>
        <v>2.0728402414722336E-2</v>
      </c>
      <c r="F50" s="30">
        <f>D50/D$49</f>
        <v>0.69094138543516848</v>
      </c>
      <c r="G50">
        <f>SQRT(((STDEV(I40:I42))/D50)^2+((STDEV(J$40:J$42))/D$49)^2)</f>
        <v>0.21577367922274457</v>
      </c>
    </row>
    <row r="51" spans="3:7" x14ac:dyDescent="0.2">
      <c r="C51" s="9">
        <f t="shared" si="1"/>
        <v>1.5625</v>
      </c>
      <c r="D51" s="8">
        <f>AVERAGE(H40:H42)-$D$48</f>
        <v>8.433333333333333E-2</v>
      </c>
      <c r="E51" s="8">
        <f>SQRT((E$48)^2+(STDEV(H40:H42))^2)</f>
        <v>2.0623611064344013E-2</v>
      </c>
      <c r="F51" s="30">
        <f t="shared" ref="F51:F56" si="2">D51/D$49</f>
        <v>0.44937833037300168</v>
      </c>
      <c r="G51">
        <f>SQRT(((STDEV(H40:H42))/D51)^2+((STDEV(J$40:J$42))/D$49)^2)</f>
        <v>0.27669780054181081</v>
      </c>
    </row>
    <row r="52" spans="3:7" x14ac:dyDescent="0.2">
      <c r="C52" s="9">
        <f t="shared" si="1"/>
        <v>3.125</v>
      </c>
      <c r="D52" s="8">
        <f>AVERAGE(G40:G42)-$D$48</f>
        <v>7.1333333333333318E-2</v>
      </c>
      <c r="E52" s="8">
        <f>SQRT((E48)^2+(STDEV(G40:G42))^2)</f>
        <v>4.305035810923459E-2</v>
      </c>
      <c r="F52" s="30">
        <f t="shared" si="2"/>
        <v>0.38010657193605668</v>
      </c>
      <c r="G52">
        <f>SQRT(((STDEV(G40:G42))/D52)^2+((STDEV(J$40:J$42))/D$49)^2)</f>
        <v>0.61486188015907894</v>
      </c>
    </row>
    <row r="53" spans="3:7" x14ac:dyDescent="0.2">
      <c r="C53" s="9">
        <f t="shared" si="1"/>
        <v>6.25</v>
      </c>
      <c r="D53" s="8">
        <f>AVERAGE(F40:F42)-$D$48</f>
        <v>1.8333333333333326E-2</v>
      </c>
      <c r="E53" s="8">
        <f>SQRT((E48)^2+(STDEV(F40:F42))^2)</f>
        <v>1.0115993936995683E-2</v>
      </c>
      <c r="F53" s="30">
        <f>D53/D$49</f>
        <v>9.7690941385435118E-2</v>
      </c>
      <c r="G53">
        <f>SQRT(((STDEV(F40:F42))/D53)^2+((STDEV(J$40:J$42))/D$49)^2)</f>
        <v>0.41578390251037434</v>
      </c>
    </row>
    <row r="54" spans="3:7" x14ac:dyDescent="0.2">
      <c r="C54" s="10">
        <f t="shared" si="1"/>
        <v>12.5</v>
      </c>
      <c r="D54" s="8">
        <f>AVERAGE(E40:E42)-$D$48</f>
        <v>1.0666666666666658E-2</v>
      </c>
      <c r="E54" s="8">
        <f>SQRT((E48)^2+(STDEV(E40:E42))^2)</f>
        <v>8.8694231304333772E-3</v>
      </c>
      <c r="F54" s="30">
        <f t="shared" si="2"/>
        <v>5.6838365896980401E-2</v>
      </c>
      <c r="G54">
        <f>SQRT(((STDEV(E40:E42))/D54)^2+((STDEV(J$40:J$42))/D$49)^2)</f>
        <v>0.50553064744706011</v>
      </c>
    </row>
    <row r="55" spans="3:7" x14ac:dyDescent="0.2">
      <c r="C55" s="11">
        <f t="shared" si="1"/>
        <v>25</v>
      </c>
      <c r="D55" s="8">
        <f>AVERAGE(D40:D42)-$D$48</f>
        <v>5.3333333333333288E-3</v>
      </c>
      <c r="E55" s="8">
        <f>SQRT((E48)^2+(STDEV(D40:D42))^2)</f>
        <v>8.5634883857767536E-3</v>
      </c>
      <c r="F55" s="30">
        <f t="shared" si="2"/>
        <v>2.8419182948490201E-2</v>
      </c>
      <c r="G55">
        <f>SQRT(((STDEV(D40:D42))/D55)^2+((STDEV(J$40:J$42))/D$49)^2)</f>
        <v>0.87315357927929627</v>
      </c>
    </row>
    <row r="56" spans="3:7" x14ac:dyDescent="0.2">
      <c r="C56" s="11">
        <v>50</v>
      </c>
      <c r="D56" s="8">
        <f>AVERAGE(C40:C42)-$D$48</f>
        <v>1.0000000000000009E-3</v>
      </c>
      <c r="E56" s="8">
        <f>SQRT((E48)^2+(STDEV(C40:C42))^2)</f>
        <v>8.3466560170326054E-3</v>
      </c>
      <c r="F56" s="30">
        <f t="shared" si="2"/>
        <v>5.328596802841922E-3</v>
      </c>
      <c r="G56">
        <f>SQRT(((STDEV(C40:C42))/D56)^2+((STDEV(J$40:J$42))/D$49)^2)</f>
        <v>4.1662272209208062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58E8E-6F9A-9E40-9268-77808DDECFC0}">
  <dimension ref="A3:N56"/>
  <sheetViews>
    <sheetView topLeftCell="A33" zoomScale="160" zoomScaleNormal="160" workbookViewId="0">
      <selection activeCell="F64" sqref="F64"/>
    </sheetView>
  </sheetViews>
  <sheetFormatPr baseColWidth="10" defaultRowHeight="16" x14ac:dyDescent="0.2"/>
  <sheetData>
    <row r="3" spans="1:2" x14ac:dyDescent="0.2">
      <c r="A3" t="s">
        <v>21</v>
      </c>
      <c r="B3" t="s">
        <v>22</v>
      </c>
    </row>
    <row r="7" spans="1:2" x14ac:dyDescent="0.2">
      <c r="A7" t="s">
        <v>23</v>
      </c>
      <c r="B7" t="s">
        <v>24</v>
      </c>
    </row>
    <row r="8" spans="1:2" x14ac:dyDescent="0.2">
      <c r="A8" t="s">
        <v>25</v>
      </c>
      <c r="B8" t="s">
        <v>26</v>
      </c>
    </row>
    <row r="12" spans="1:2" x14ac:dyDescent="0.2">
      <c r="A12" t="s">
        <v>27</v>
      </c>
      <c r="B12" t="s">
        <v>28</v>
      </c>
    </row>
    <row r="13" spans="1:2" x14ac:dyDescent="0.2">
      <c r="A13" t="s">
        <v>29</v>
      </c>
      <c r="B13" s="2">
        <v>45455</v>
      </c>
    </row>
    <row r="14" spans="1:2" x14ac:dyDescent="0.2">
      <c r="A14" t="s">
        <v>30</v>
      </c>
      <c r="B14" s="3">
        <v>0.5502083333333333</v>
      </c>
    </row>
    <row r="15" spans="1:2" x14ac:dyDescent="0.2">
      <c r="A15" t="s">
        <v>31</v>
      </c>
      <c r="B15" t="s">
        <v>32</v>
      </c>
    </row>
    <row r="16" spans="1:2" x14ac:dyDescent="0.2">
      <c r="A16" t="s">
        <v>33</v>
      </c>
      <c r="B16">
        <v>19042931</v>
      </c>
    </row>
    <row r="17" spans="1:2" x14ac:dyDescent="0.2">
      <c r="A17" t="s">
        <v>34</v>
      </c>
      <c r="B17" t="s">
        <v>35</v>
      </c>
    </row>
    <row r="19" spans="1:2" x14ac:dyDescent="0.2">
      <c r="A19" t="s">
        <v>36</v>
      </c>
    </row>
    <row r="21" spans="1:2" x14ac:dyDescent="0.2">
      <c r="A21" t="s">
        <v>37</v>
      </c>
      <c r="B21" t="s">
        <v>38</v>
      </c>
    </row>
    <row r="22" spans="1:2" x14ac:dyDescent="0.2">
      <c r="A22" t="s">
        <v>39</v>
      </c>
      <c r="B22" t="s">
        <v>40</v>
      </c>
    </row>
    <row r="23" spans="1:2" x14ac:dyDescent="0.2">
      <c r="A23" t="s">
        <v>41</v>
      </c>
    </row>
    <row r="24" spans="1:2" x14ac:dyDescent="0.2">
      <c r="A24" t="s">
        <v>42</v>
      </c>
      <c r="B24" t="s">
        <v>43</v>
      </c>
    </row>
    <row r="25" spans="1:2" x14ac:dyDescent="0.2">
      <c r="A25" t="s">
        <v>44</v>
      </c>
      <c r="B25" t="s">
        <v>45</v>
      </c>
    </row>
    <row r="26" spans="1:2" x14ac:dyDescent="0.2">
      <c r="B26" t="s">
        <v>46</v>
      </c>
    </row>
    <row r="27" spans="1:2" x14ac:dyDescent="0.2">
      <c r="A27" t="s">
        <v>47</v>
      </c>
      <c r="B27" t="s">
        <v>48</v>
      </c>
    </row>
    <row r="28" spans="1:2" x14ac:dyDescent="0.2">
      <c r="B28" t="s">
        <v>49</v>
      </c>
    </row>
    <row r="29" spans="1:2" x14ac:dyDescent="0.2">
      <c r="B29" t="s">
        <v>50</v>
      </c>
    </row>
    <row r="30" spans="1:2" x14ac:dyDescent="0.2">
      <c r="B30" t="s">
        <v>51</v>
      </c>
    </row>
    <row r="31" spans="1:2" x14ac:dyDescent="0.2">
      <c r="B31" t="s">
        <v>52</v>
      </c>
    </row>
    <row r="35" spans="1:14" x14ac:dyDescent="0.2">
      <c r="A35" t="s">
        <v>53</v>
      </c>
      <c r="B35">
        <v>22.4</v>
      </c>
    </row>
    <row r="37" spans="1:14" x14ac:dyDescent="0.2">
      <c r="A37" t="s">
        <v>54</v>
      </c>
      <c r="C37">
        <v>50</v>
      </c>
      <c r="D37">
        <f t="shared" ref="D37:I37" si="0">C37/2</f>
        <v>25</v>
      </c>
      <c r="E37">
        <f t="shared" si="0"/>
        <v>12.5</v>
      </c>
      <c r="F37">
        <f t="shared" si="0"/>
        <v>6.25</v>
      </c>
      <c r="G37">
        <f t="shared" si="0"/>
        <v>3.125</v>
      </c>
      <c r="H37">
        <f t="shared" si="0"/>
        <v>1.5625</v>
      </c>
      <c r="I37">
        <f t="shared" si="0"/>
        <v>0.78125</v>
      </c>
      <c r="J37">
        <v>0</v>
      </c>
    </row>
    <row r="38" spans="1:14" x14ac:dyDescent="0.2">
      <c r="B38">
        <v>1</v>
      </c>
      <c r="C38">
        <v>2</v>
      </c>
      <c r="D38">
        <v>3</v>
      </c>
      <c r="E38">
        <v>4</v>
      </c>
      <c r="F38">
        <v>5</v>
      </c>
      <c r="G38">
        <v>6</v>
      </c>
      <c r="H38">
        <v>7</v>
      </c>
      <c r="I38">
        <v>8</v>
      </c>
      <c r="J38">
        <v>9</v>
      </c>
      <c r="K38">
        <v>10</v>
      </c>
      <c r="L38">
        <v>11</v>
      </c>
      <c r="M38">
        <v>12</v>
      </c>
    </row>
    <row r="39" spans="1:14" x14ac:dyDescent="0.2">
      <c r="A39" t="s">
        <v>3</v>
      </c>
      <c r="B39" s="16">
        <v>6.7000000000000004E-2</v>
      </c>
      <c r="C39" s="16">
        <v>6.6000000000000003E-2</v>
      </c>
      <c r="D39" s="16">
        <v>6.5000000000000002E-2</v>
      </c>
      <c r="E39" s="16">
        <v>6.7000000000000004E-2</v>
      </c>
      <c r="F39" s="16">
        <v>6.6000000000000003E-2</v>
      </c>
      <c r="G39" s="16">
        <v>6.6000000000000003E-2</v>
      </c>
      <c r="H39" s="16">
        <v>6.6000000000000003E-2</v>
      </c>
      <c r="I39" s="16">
        <v>6.6000000000000003E-2</v>
      </c>
      <c r="J39" s="16">
        <v>6.5000000000000002E-2</v>
      </c>
      <c r="K39" s="16">
        <v>6.6000000000000003E-2</v>
      </c>
      <c r="L39" s="16">
        <v>6.7000000000000004E-2</v>
      </c>
      <c r="N39" t="s">
        <v>55</v>
      </c>
    </row>
    <row r="40" spans="1:14" x14ac:dyDescent="0.2">
      <c r="A40" t="s">
        <v>4</v>
      </c>
      <c r="B40" s="17">
        <v>7.6999999999999999E-2</v>
      </c>
      <c r="C40" s="17">
        <v>7.4999999999999997E-2</v>
      </c>
      <c r="D40" s="17">
        <v>7.2999999999999995E-2</v>
      </c>
      <c r="E40" s="17">
        <v>7.3999999999999996E-2</v>
      </c>
      <c r="F40" s="17">
        <v>0.08</v>
      </c>
      <c r="G40" s="18">
        <v>0.111</v>
      </c>
      <c r="H40" s="19">
        <v>0.13900000000000001</v>
      </c>
      <c r="I40" s="20">
        <v>0.153</v>
      </c>
      <c r="J40" s="21">
        <v>0.17100000000000001</v>
      </c>
      <c r="K40" s="16">
        <v>6.6000000000000003E-2</v>
      </c>
      <c r="L40" s="16">
        <v>6.5000000000000002E-2</v>
      </c>
      <c r="N40" t="s">
        <v>55</v>
      </c>
    </row>
    <row r="41" spans="1:14" x14ac:dyDescent="0.2">
      <c r="A41" t="s">
        <v>5</v>
      </c>
      <c r="B41" s="17">
        <v>7.2999999999999995E-2</v>
      </c>
      <c r="C41" s="16">
        <v>7.0999999999999994E-2</v>
      </c>
      <c r="D41" s="17">
        <v>7.6999999999999999E-2</v>
      </c>
      <c r="E41" s="17">
        <v>7.5999999999999998E-2</v>
      </c>
      <c r="F41" s="22">
        <v>8.3000000000000004E-2</v>
      </c>
      <c r="G41" s="23">
        <v>0.11899999999999999</v>
      </c>
      <c r="H41" s="24">
        <v>0.13600000000000001</v>
      </c>
      <c r="I41" s="25">
        <v>0.152</v>
      </c>
      <c r="J41" s="21">
        <v>0.17599999999999999</v>
      </c>
      <c r="K41" s="17">
        <v>7.3999999999999996E-2</v>
      </c>
      <c r="L41" s="17">
        <v>7.9000000000000001E-2</v>
      </c>
      <c r="N41" t="s">
        <v>55</v>
      </c>
    </row>
    <row r="42" spans="1:14" x14ac:dyDescent="0.2">
      <c r="A42" t="s">
        <v>6</v>
      </c>
      <c r="B42" s="17">
        <v>7.9000000000000001E-2</v>
      </c>
      <c r="C42" s="17">
        <v>7.9000000000000001E-2</v>
      </c>
      <c r="D42" s="17">
        <v>7.9000000000000001E-2</v>
      </c>
      <c r="E42" s="17">
        <v>7.5999999999999998E-2</v>
      </c>
      <c r="F42" s="22">
        <v>8.6999999999999994E-2</v>
      </c>
      <c r="G42" s="23">
        <v>0.115</v>
      </c>
      <c r="H42" s="24">
        <v>0.13300000000000001</v>
      </c>
      <c r="I42" s="25">
        <v>0.14899999999999999</v>
      </c>
      <c r="J42" s="21">
        <v>0.16900000000000001</v>
      </c>
      <c r="K42" s="16">
        <v>6.9000000000000006E-2</v>
      </c>
      <c r="L42" s="17">
        <v>7.9000000000000001E-2</v>
      </c>
      <c r="N42" t="s">
        <v>55</v>
      </c>
    </row>
    <row r="43" spans="1:14" x14ac:dyDescent="0.2">
      <c r="A43" t="s">
        <v>7</v>
      </c>
      <c r="B43" s="17">
        <v>7.5999999999999998E-2</v>
      </c>
      <c r="C43" s="16">
        <v>6.8000000000000005E-2</v>
      </c>
      <c r="D43" s="16">
        <v>6.6000000000000003E-2</v>
      </c>
      <c r="E43" s="16">
        <v>7.0000000000000007E-2</v>
      </c>
      <c r="F43" s="16">
        <v>6.6000000000000003E-2</v>
      </c>
      <c r="G43" s="16">
        <v>6.5000000000000002E-2</v>
      </c>
      <c r="H43" s="16">
        <v>6.6000000000000003E-2</v>
      </c>
      <c r="I43" s="16">
        <v>7.0999999999999994E-2</v>
      </c>
      <c r="J43" s="16">
        <v>6.7000000000000004E-2</v>
      </c>
      <c r="K43" s="16">
        <v>6.7000000000000004E-2</v>
      </c>
      <c r="L43" s="16">
        <v>6.6000000000000003E-2</v>
      </c>
      <c r="N43" t="s">
        <v>55</v>
      </c>
    </row>
    <row r="44" spans="1:14" x14ac:dyDescent="0.2">
      <c r="A44" t="s">
        <v>8</v>
      </c>
      <c r="N44" t="s">
        <v>55</v>
      </c>
    </row>
    <row r="45" spans="1:14" x14ac:dyDescent="0.2">
      <c r="A45" t="s">
        <v>9</v>
      </c>
      <c r="N45" t="s">
        <v>55</v>
      </c>
    </row>
    <row r="46" spans="1:14" x14ac:dyDescent="0.2">
      <c r="A46" t="s">
        <v>10</v>
      </c>
      <c r="N46" t="s">
        <v>55</v>
      </c>
    </row>
    <row r="47" spans="1:14" ht="34" x14ac:dyDescent="0.2">
      <c r="C47" s="6" t="s">
        <v>61</v>
      </c>
      <c r="D47" s="6" t="s">
        <v>62</v>
      </c>
      <c r="E47" s="6" t="s">
        <v>60</v>
      </c>
      <c r="F47" s="13" t="s">
        <v>63</v>
      </c>
      <c r="G47" s="12" t="s">
        <v>60</v>
      </c>
    </row>
    <row r="48" spans="1:14" x14ac:dyDescent="0.2">
      <c r="C48" s="7" t="s">
        <v>56</v>
      </c>
      <c r="D48" s="8">
        <f>AVERAGE(K40:K42)</f>
        <v>6.9666666666666668E-2</v>
      </c>
      <c r="E48" s="8">
        <f>STDEV(K40:K42)</f>
        <v>4.0414518843273767E-3</v>
      </c>
    </row>
    <row r="49" spans="3:7" x14ac:dyDescent="0.2">
      <c r="C49" s="9">
        <v>0</v>
      </c>
      <c r="D49" s="8">
        <f>AVERAGE(J40:J42)-$D$48</f>
        <v>0.10233333333333335</v>
      </c>
      <c r="E49" s="8">
        <f>SQRT((E$48)^2+(STDEV(J40:J42))^2)</f>
        <v>5.4160256030906292E-3</v>
      </c>
    </row>
    <row r="50" spans="3:7" x14ac:dyDescent="0.2">
      <c r="C50" s="9">
        <f t="shared" ref="C50:C55" si="1">C51/2</f>
        <v>0.78125</v>
      </c>
      <c r="D50" s="8">
        <f>AVERAGE(I40:I42)-$D$48</f>
        <v>8.1666666666666651E-2</v>
      </c>
      <c r="E50" s="8">
        <f>SQRT((E$48)^2+(STDEV(I40:I42))^2)</f>
        <v>4.5460605656619489E-3</v>
      </c>
      <c r="F50">
        <f>D50/D$49</f>
        <v>0.79804560260586299</v>
      </c>
      <c r="G50">
        <f>SQRT(((STDEV(I40:I42))/D50)^2+((STDEV(J$40:J$42))/D$49)^2)</f>
        <v>4.3487029802973705E-2</v>
      </c>
    </row>
    <row r="51" spans="3:7" x14ac:dyDescent="0.2">
      <c r="C51" s="9">
        <f t="shared" si="1"/>
        <v>1.5625</v>
      </c>
      <c r="D51" s="8">
        <f>AVERAGE(H40:H42)-$D$48</f>
        <v>6.6333333333333341E-2</v>
      </c>
      <c r="E51" s="8">
        <f>SQRT((E$48)^2+(STDEV(H40:H42))^2)</f>
        <v>5.0332229568471653E-3</v>
      </c>
      <c r="F51">
        <f t="shared" ref="F51:F56" si="2">D51/D$49</f>
        <v>0.64820846905537455</v>
      </c>
      <c r="G51">
        <f>SQRT(((STDEV(H40:H42))/D51)^2+((STDEV(J$40:J$42))/D$49)^2)</f>
        <v>5.7330579758835105E-2</v>
      </c>
    </row>
    <row r="52" spans="3:7" x14ac:dyDescent="0.2">
      <c r="C52" s="9">
        <f t="shared" si="1"/>
        <v>3.125</v>
      </c>
      <c r="D52" s="8">
        <f>AVERAGE(G40:G42)-$D$48</f>
        <v>4.5333333333333323E-2</v>
      </c>
      <c r="E52" s="8">
        <f>SQRT((E48)^2+(STDEV(G40:G42))^2)</f>
        <v>5.6862407030773216E-3</v>
      </c>
      <c r="F52">
        <f t="shared" si="2"/>
        <v>0.44299674267100964</v>
      </c>
      <c r="G52">
        <f>SQRT(((STDEV(G40:G42))/D52)^2+((STDEV(J$40:J$42))/D$49)^2)</f>
        <v>9.5009786915062108E-2</v>
      </c>
    </row>
    <row r="53" spans="3:7" x14ac:dyDescent="0.2">
      <c r="C53" s="9">
        <f t="shared" si="1"/>
        <v>6.25</v>
      </c>
      <c r="D53" s="8">
        <f>AVERAGE(F40:F42)-$D$48</f>
        <v>1.366666666666666E-2</v>
      </c>
      <c r="E53" s="8">
        <f>SQRT((E48)^2+(STDEV(F40:F42))^2)</f>
        <v>5.3541261347363313E-3</v>
      </c>
      <c r="F53">
        <f t="shared" si="2"/>
        <v>0.13355048859934845</v>
      </c>
      <c r="G53">
        <f>SQRT(((STDEV(F40:F42))/D53)^2+((STDEV(J$40:J$42))/D$49)^2)</f>
        <v>0.259371386659148</v>
      </c>
    </row>
    <row r="54" spans="3:7" x14ac:dyDescent="0.2">
      <c r="C54" s="10">
        <f t="shared" si="1"/>
        <v>12.5</v>
      </c>
      <c r="D54" s="8">
        <f>AVERAGE(E40:E42)-$D$48</f>
        <v>5.6666666666666532E-3</v>
      </c>
      <c r="E54" s="8">
        <f>SQRT((E48)^2+(STDEV(E40:E42))^2)</f>
        <v>4.2031734043061608E-3</v>
      </c>
      <c r="F54">
        <f t="shared" si="2"/>
        <v>5.5374592833876086E-2</v>
      </c>
      <c r="G54">
        <f>SQRT(((STDEV(E40:E42))/D54)^2+((STDEV(J$40:J$42))/D$49)^2)</f>
        <v>0.20679430318821426</v>
      </c>
    </row>
    <row r="55" spans="3:7" x14ac:dyDescent="0.2">
      <c r="C55" s="11">
        <f t="shared" si="1"/>
        <v>25</v>
      </c>
      <c r="D55" s="8">
        <f>AVERAGE(D40:D42)-$D$48</f>
        <v>6.6666666666666541E-3</v>
      </c>
      <c r="E55" s="8">
        <f>SQRT((E48)^2+(STDEV(D40:D42))^2)</f>
        <v>5.0662280511902195E-3</v>
      </c>
      <c r="F55">
        <f t="shared" si="2"/>
        <v>6.5146579804560123E-2</v>
      </c>
      <c r="G55">
        <f>SQRT(((STDEV(D40:D42))/D55)^2+((STDEV(J$40:J$42))/D$49)^2)</f>
        <v>0.45961004393030724</v>
      </c>
    </row>
    <row r="56" spans="3:7" x14ac:dyDescent="0.2">
      <c r="C56" s="11">
        <v>50</v>
      </c>
      <c r="D56" s="8">
        <f>AVERAGE(C40:C42)-$D$48</f>
        <v>5.3333333333333288E-3</v>
      </c>
      <c r="E56" s="8">
        <f>SQRT((E48)^2+(STDEV(C40:C42))^2)</f>
        <v>5.6862407030773277E-3</v>
      </c>
      <c r="F56">
        <f t="shared" si="2"/>
        <v>5.2117263843648155E-2</v>
      </c>
      <c r="G56">
        <f>SQRT(((STDEV(C40:C42))/D56)^2+((STDEV(J$40:J$42))/D$49)^2)</f>
        <v>0.75082713888192654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DE5D0-E638-E14D-BC57-8AF27983BF1E}">
  <dimension ref="B3:W20"/>
  <sheetViews>
    <sheetView workbookViewId="0">
      <selection activeCell="Q11" sqref="Q11"/>
    </sheetView>
  </sheetViews>
  <sheetFormatPr baseColWidth="10" defaultRowHeight="16" x14ac:dyDescent="0.2"/>
  <cols>
    <col min="3" max="3" width="15.33203125" bestFit="1" customWidth="1"/>
    <col min="4" max="4" width="2.5" bestFit="1" customWidth="1"/>
    <col min="5" max="5" width="2.1640625" bestFit="1" customWidth="1"/>
    <col min="6" max="7" width="3.1640625" bestFit="1" customWidth="1"/>
    <col min="8" max="9" width="5.1640625" bestFit="1" customWidth="1"/>
    <col min="10" max="12" width="4.6640625" bestFit="1" customWidth="1"/>
    <col min="13" max="13" width="2.1640625" bestFit="1" customWidth="1"/>
    <col min="14" max="16" width="3.1640625" bestFit="1" customWidth="1"/>
  </cols>
  <sheetData>
    <row r="3" spans="2:23" x14ac:dyDescent="0.2">
      <c r="B3" t="s">
        <v>11</v>
      </c>
      <c r="C3">
        <v>10000</v>
      </c>
    </row>
    <row r="6" spans="2:23" x14ac:dyDescent="0.2">
      <c r="C6" t="s">
        <v>2</v>
      </c>
      <c r="F6">
        <v>50</v>
      </c>
      <c r="G6">
        <f>F6/2</f>
        <v>25</v>
      </c>
      <c r="H6">
        <f t="shared" ref="H6:L6" si="0">G6/2</f>
        <v>12.5</v>
      </c>
      <c r="I6">
        <f t="shared" si="0"/>
        <v>6.25</v>
      </c>
      <c r="J6" s="4">
        <f t="shared" si="0"/>
        <v>3.125</v>
      </c>
      <c r="K6" s="4">
        <f t="shared" si="0"/>
        <v>1.5625</v>
      </c>
      <c r="L6" s="4">
        <f t="shared" si="0"/>
        <v>0.78125</v>
      </c>
      <c r="M6">
        <v>0</v>
      </c>
    </row>
    <row r="8" spans="2:23" x14ac:dyDescent="0.2">
      <c r="D8" s="1"/>
      <c r="E8" s="1">
        <v>1</v>
      </c>
      <c r="F8" s="1">
        <v>2</v>
      </c>
      <c r="G8" s="1">
        <v>3</v>
      </c>
      <c r="H8" s="1">
        <v>4</v>
      </c>
      <c r="I8" s="1">
        <v>5</v>
      </c>
      <c r="J8" s="1">
        <v>6</v>
      </c>
      <c r="K8" s="1">
        <v>7</v>
      </c>
      <c r="L8" s="1">
        <v>8</v>
      </c>
      <c r="M8" s="1">
        <v>9</v>
      </c>
      <c r="N8" s="1">
        <v>10</v>
      </c>
      <c r="O8" s="1">
        <v>11</v>
      </c>
      <c r="P8" s="1">
        <v>12</v>
      </c>
    </row>
    <row r="9" spans="2:23" x14ac:dyDescent="0.2">
      <c r="D9" s="1" t="s">
        <v>3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2:23" x14ac:dyDescent="0.2">
      <c r="D10" s="1" t="s">
        <v>4</v>
      </c>
      <c r="E10" s="1"/>
      <c r="F10" s="1">
        <v>50</v>
      </c>
      <c r="G10" s="1">
        <f>F10/2</f>
        <v>25</v>
      </c>
      <c r="H10" s="1">
        <f t="shared" ref="H10:L12" si="1">G10/2</f>
        <v>12.5</v>
      </c>
      <c r="I10" s="1">
        <f t="shared" si="1"/>
        <v>6.25</v>
      </c>
      <c r="J10" s="5">
        <f t="shared" si="1"/>
        <v>3.125</v>
      </c>
      <c r="K10" s="5">
        <f t="shared" si="1"/>
        <v>1.5625</v>
      </c>
      <c r="L10" s="5">
        <f t="shared" si="1"/>
        <v>0.78125</v>
      </c>
      <c r="M10" s="1">
        <v>0</v>
      </c>
      <c r="N10" s="1"/>
      <c r="O10" s="1"/>
      <c r="P10" s="1"/>
    </row>
    <row r="11" spans="2:23" x14ac:dyDescent="0.2">
      <c r="D11" s="1" t="s">
        <v>5</v>
      </c>
      <c r="E11" s="1"/>
      <c r="F11" s="1">
        <v>50</v>
      </c>
      <c r="G11" s="1">
        <f>F11/2</f>
        <v>25</v>
      </c>
      <c r="H11" s="1">
        <f t="shared" si="1"/>
        <v>12.5</v>
      </c>
      <c r="I11" s="1">
        <f t="shared" si="1"/>
        <v>6.25</v>
      </c>
      <c r="J11" s="5">
        <f t="shared" si="1"/>
        <v>3.125</v>
      </c>
      <c r="K11" s="5">
        <f t="shared" si="1"/>
        <v>1.5625</v>
      </c>
      <c r="L11" s="5">
        <f t="shared" si="1"/>
        <v>0.78125</v>
      </c>
      <c r="M11" s="1">
        <v>0</v>
      </c>
      <c r="N11" s="1"/>
      <c r="O11" s="1"/>
      <c r="P11" s="1"/>
    </row>
    <row r="12" spans="2:23" x14ac:dyDescent="0.2">
      <c r="D12" s="1" t="s">
        <v>6</v>
      </c>
      <c r="E12" s="1"/>
      <c r="F12" s="1">
        <v>50</v>
      </c>
      <c r="G12" s="1">
        <f>F12/2</f>
        <v>25</v>
      </c>
      <c r="H12" s="1">
        <f t="shared" si="1"/>
        <v>12.5</v>
      </c>
      <c r="I12" s="1">
        <f t="shared" si="1"/>
        <v>6.25</v>
      </c>
      <c r="J12" s="5">
        <f t="shared" si="1"/>
        <v>3.125</v>
      </c>
      <c r="K12" s="5">
        <f t="shared" si="1"/>
        <v>1.5625</v>
      </c>
      <c r="L12" s="5">
        <f t="shared" si="1"/>
        <v>0.78125</v>
      </c>
      <c r="M12" s="1">
        <v>0</v>
      </c>
      <c r="N12" s="1"/>
      <c r="O12" s="1"/>
      <c r="P12" s="1"/>
      <c r="S12" t="s">
        <v>15</v>
      </c>
      <c r="T12">
        <f>(T14*T15)/T13</f>
        <v>66.666666666666671</v>
      </c>
      <c r="W12">
        <f>COUNTA(F10:M12)</f>
        <v>24</v>
      </c>
    </row>
    <row r="13" spans="2:23" x14ac:dyDescent="0.2">
      <c r="D13" s="1" t="s">
        <v>7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S13" t="s">
        <v>12</v>
      </c>
      <c r="T13">
        <v>150</v>
      </c>
      <c r="W13">
        <f>50*W12</f>
        <v>1200</v>
      </c>
    </row>
    <row r="14" spans="2:23" x14ac:dyDescent="0.2">
      <c r="D14" s="1" t="s">
        <v>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S14" t="s">
        <v>13</v>
      </c>
      <c r="T14">
        <v>200</v>
      </c>
      <c r="W14">
        <v>5000</v>
      </c>
    </row>
    <row r="15" spans="2:23" x14ac:dyDescent="0.2">
      <c r="D15" s="1" t="s">
        <v>9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S15" t="s">
        <v>14</v>
      </c>
      <c r="T15">
        <v>50</v>
      </c>
    </row>
    <row r="16" spans="2:23" x14ac:dyDescent="0.2">
      <c r="D16" s="1" t="s">
        <v>10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9:23" x14ac:dyDescent="0.2">
      <c r="S17" t="s">
        <v>17</v>
      </c>
      <c r="T17">
        <f>300*4</f>
        <v>1200</v>
      </c>
      <c r="W17" t="s">
        <v>18</v>
      </c>
    </row>
    <row r="18" spans="19:23" x14ac:dyDescent="0.2">
      <c r="S18" t="s">
        <v>16</v>
      </c>
      <c r="T18">
        <f>(T17*T12)/C3</f>
        <v>8</v>
      </c>
      <c r="W18">
        <v>0.33300000000000002</v>
      </c>
    </row>
    <row r="19" spans="19:23" x14ac:dyDescent="0.2">
      <c r="W19" t="s">
        <v>19</v>
      </c>
    </row>
    <row r="20" spans="19:23" x14ac:dyDescent="0.2">
      <c r="W20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32F16-2875-DB45-A725-37FFF3ACB8B4}">
  <dimension ref="A1:H25"/>
  <sheetViews>
    <sheetView topLeftCell="E9" zoomScale="170" zoomScaleNormal="170" workbookViewId="0">
      <selection activeCell="Q20" sqref="Q20"/>
    </sheetView>
  </sheetViews>
  <sheetFormatPr baseColWidth="10" defaultRowHeight="16" x14ac:dyDescent="0.2"/>
  <sheetData>
    <row r="1" spans="1:8" x14ac:dyDescent="0.2">
      <c r="A1" t="s">
        <v>1</v>
      </c>
    </row>
    <row r="2" spans="1:8" x14ac:dyDescent="0.2">
      <c r="A2">
        <v>10000</v>
      </c>
    </row>
    <row r="3" spans="1:8" x14ac:dyDescent="0.2">
      <c r="H3" s="14" t="s">
        <v>64</v>
      </c>
    </row>
    <row r="4" spans="1:8" x14ac:dyDescent="0.2">
      <c r="G4" s="14"/>
      <c r="H4">
        <v>0.307</v>
      </c>
    </row>
    <row r="5" spans="1:8" x14ac:dyDescent="0.2">
      <c r="F5" s="1" t="s">
        <v>30</v>
      </c>
      <c r="G5" s="15">
        <v>0.65277777777777779</v>
      </c>
      <c r="H5" s="15">
        <v>0.53125</v>
      </c>
    </row>
    <row r="6" spans="1:8" x14ac:dyDescent="0.2">
      <c r="F6" s="1" t="s">
        <v>65</v>
      </c>
      <c r="G6" s="1">
        <v>20</v>
      </c>
      <c r="H6" s="1">
        <v>1285</v>
      </c>
    </row>
    <row r="7" spans="1:8" x14ac:dyDescent="0.2">
      <c r="C7" s="1" t="s">
        <v>0</v>
      </c>
      <c r="D7" s="1" t="s">
        <v>59</v>
      </c>
      <c r="E7" s="1" t="s">
        <v>57</v>
      </c>
      <c r="F7" s="1" t="s">
        <v>58</v>
      </c>
      <c r="G7" s="1"/>
      <c r="H7" s="1"/>
    </row>
    <row r="8" spans="1:8" x14ac:dyDescent="0.2">
      <c r="C8" s="1">
        <v>1</v>
      </c>
      <c r="D8" s="1">
        <v>0</v>
      </c>
      <c r="E8" s="1">
        <v>4</v>
      </c>
      <c r="F8" s="1">
        <f t="shared" ref="F8:F13" si="0">D8*E8*1000/$A$2</f>
        <v>0</v>
      </c>
      <c r="G8" s="1">
        <v>0.34799999999999998</v>
      </c>
      <c r="H8" s="1">
        <f>0.459*4</f>
        <v>1.8360000000000001</v>
      </c>
    </row>
    <row r="9" spans="1:8" x14ac:dyDescent="0.2">
      <c r="C9" s="1">
        <v>2</v>
      </c>
      <c r="D9" s="1">
        <v>0</v>
      </c>
      <c r="E9" s="1">
        <v>4</v>
      </c>
      <c r="F9" s="1">
        <f t="shared" si="0"/>
        <v>0</v>
      </c>
      <c r="G9" s="1">
        <v>0.33600000000000002</v>
      </c>
      <c r="H9" s="1">
        <f>0.37*4</f>
        <v>1.48</v>
      </c>
    </row>
    <row r="10" spans="1:8" x14ac:dyDescent="0.2">
      <c r="C10" s="1">
        <v>3</v>
      </c>
      <c r="D10" s="1">
        <v>6.25</v>
      </c>
      <c r="E10" s="1">
        <v>4</v>
      </c>
      <c r="F10" s="1">
        <f t="shared" si="0"/>
        <v>2.5</v>
      </c>
      <c r="G10" s="1">
        <v>0.32900000000000001</v>
      </c>
      <c r="H10" s="1">
        <v>0.43</v>
      </c>
    </row>
    <row r="11" spans="1:8" x14ac:dyDescent="0.2">
      <c r="C11" s="1">
        <v>4</v>
      </c>
      <c r="D11" s="1">
        <v>6.25</v>
      </c>
      <c r="E11" s="1">
        <v>4</v>
      </c>
      <c r="F11" s="1">
        <f t="shared" si="0"/>
        <v>2.5</v>
      </c>
      <c r="G11" s="1">
        <v>0.32800000000000001</v>
      </c>
      <c r="H11" s="1">
        <v>0.42499999999999999</v>
      </c>
    </row>
    <row r="12" spans="1:8" x14ac:dyDescent="0.2">
      <c r="C12" s="1">
        <v>5</v>
      </c>
      <c r="D12" s="1">
        <v>62.5</v>
      </c>
      <c r="E12" s="1">
        <v>4</v>
      </c>
      <c r="F12" s="1">
        <f t="shared" si="0"/>
        <v>25</v>
      </c>
      <c r="G12" s="1">
        <v>0.31900000000000001</v>
      </c>
      <c r="H12" s="1">
        <v>0.32700000000000001</v>
      </c>
    </row>
    <row r="13" spans="1:8" x14ac:dyDescent="0.2">
      <c r="C13" s="1">
        <v>6</v>
      </c>
      <c r="D13" s="1">
        <v>62.5</v>
      </c>
      <c r="E13" s="1">
        <v>4</v>
      </c>
      <c r="F13" s="1">
        <f t="shared" si="0"/>
        <v>25</v>
      </c>
      <c r="G13" s="1">
        <v>0.32100000000000001</v>
      </c>
      <c r="H13" s="1">
        <v>0.32300000000000001</v>
      </c>
    </row>
    <row r="16" spans="1:8" x14ac:dyDescent="0.2">
      <c r="D16" t="s">
        <v>66</v>
      </c>
      <c r="E16">
        <v>0</v>
      </c>
      <c r="F16">
        <v>20</v>
      </c>
      <c r="G16">
        <v>1285</v>
      </c>
    </row>
    <row r="17" spans="4:7" x14ac:dyDescent="0.2">
      <c r="D17">
        <v>0</v>
      </c>
      <c r="E17">
        <v>0.307</v>
      </c>
      <c r="F17">
        <f>AVERAGE(G8:G9)</f>
        <v>0.34199999999999997</v>
      </c>
      <c r="G17">
        <f>AVERAGE(H8:H9)</f>
        <v>1.6579999999999999</v>
      </c>
    </row>
    <row r="18" spans="4:7" x14ac:dyDescent="0.2">
      <c r="D18">
        <v>6.25</v>
      </c>
      <c r="E18">
        <v>0.307</v>
      </c>
      <c r="F18">
        <f>AVERAGE(G10:G11)</f>
        <v>0.32850000000000001</v>
      </c>
      <c r="G18">
        <f>AVERAGE(H10:H11)</f>
        <v>0.42749999999999999</v>
      </c>
    </row>
    <row r="19" spans="4:7" x14ac:dyDescent="0.2">
      <c r="D19">
        <v>62.5</v>
      </c>
      <c r="E19">
        <v>0.307</v>
      </c>
      <c r="F19">
        <f>AVERAGE(G12:G13)</f>
        <v>0.32</v>
      </c>
      <c r="G19">
        <f>AVERAGE(H12:H13)</f>
        <v>0.32500000000000001</v>
      </c>
    </row>
    <row r="22" spans="4:7" x14ac:dyDescent="0.2">
      <c r="D22" t="s">
        <v>67</v>
      </c>
      <c r="F22">
        <v>20</v>
      </c>
      <c r="G22">
        <v>1285</v>
      </c>
    </row>
    <row r="23" spans="4:7" x14ac:dyDescent="0.2">
      <c r="D23">
        <v>0</v>
      </c>
      <c r="F23">
        <f>STDEV(G8:G9)</f>
        <v>8.4852813742385385E-3</v>
      </c>
      <c r="G23">
        <f>STDEV(H8:H9)</f>
        <v>0.25173001410241375</v>
      </c>
    </row>
    <row r="24" spans="4:7" x14ac:dyDescent="0.2">
      <c r="D24">
        <v>6.25</v>
      </c>
      <c r="F24">
        <f>STDEV(G10:G11)</f>
        <v>7.0710678118654816E-4</v>
      </c>
      <c r="G24">
        <f>STDEV(H10:H11)</f>
        <v>3.5355339059327407E-3</v>
      </c>
    </row>
    <row r="25" spans="4:7" x14ac:dyDescent="0.2">
      <c r="D25">
        <v>62.5</v>
      </c>
      <c r="F25">
        <f>STDEV(G12:G13)</f>
        <v>1.4142135623730963E-3</v>
      </c>
      <c r="G25">
        <f>STDEV(H12:H13)</f>
        <v>2.8284271247461927E-3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240621_data</vt:lpstr>
      <vt:lpstr>240620_data</vt:lpstr>
      <vt:lpstr>Sheet3</vt:lpstr>
      <vt:lpstr>Original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2024-06-11T17:02:35Z</dcterms:created>
  <dcterms:modified xsi:type="dcterms:W3CDTF">2024-06-22T15:47:54Z</dcterms:modified>
</cp:coreProperties>
</file>