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thrynramsey/Library/CloudStorage/GoogleDrive-kramsey@uri.edu/Shared drives/KRamsey Lab/Kathryn/Data/"/>
    </mc:Choice>
  </mc:AlternateContent>
  <xr:revisionPtr revIDLastSave="0" documentId="13_ncr:1_{92405E83-FF71-0E4D-9DA9-B08035573C84}" xr6:coauthVersionLast="47" xr6:coauthVersionMax="47" xr10:uidLastSave="{00000000-0000-0000-0000-000000000000}"/>
  <bookViews>
    <workbookView xWindow="0" yWindow="500" windowWidth="35840" windowHeight="20080" xr2:uid="{44624EE0-9FF8-B941-9862-51036BF36E81}"/>
  </bookViews>
  <sheets>
    <sheet name="240613_data" sheetId="5" r:id="rId1"/>
    <sheet name="240612_data" sheetId="4" r:id="rId2"/>
    <sheet name="Sheet3" sheetId="3" r:id="rId3"/>
    <sheet name="Original Plan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5" l="1"/>
  <c r="F50" i="5"/>
  <c r="E56" i="5"/>
  <c r="E55" i="5"/>
  <c r="E54" i="5"/>
  <c r="E53" i="5"/>
  <c r="E52" i="5"/>
  <c r="E51" i="5"/>
  <c r="D54" i="5"/>
  <c r="E50" i="5"/>
  <c r="E49" i="5"/>
  <c r="E48" i="5"/>
  <c r="D48" i="5"/>
  <c r="D56" i="5" s="1"/>
  <c r="T18" i="3"/>
  <c r="W13" i="3"/>
  <c r="F9" i="2"/>
  <c r="C55" i="5"/>
  <c r="C54" i="5"/>
  <c r="C53" i="5"/>
  <c r="C52" i="5"/>
  <c r="C51" i="5"/>
  <c r="C50" i="5"/>
  <c r="D37" i="5"/>
  <c r="E37" i="5" s="1"/>
  <c r="F37" i="5" s="1"/>
  <c r="G37" i="5" s="1"/>
  <c r="H37" i="5" s="1"/>
  <c r="I37" i="5" s="1"/>
  <c r="D56" i="4"/>
  <c r="D37" i="4"/>
  <c r="E37" i="4" s="1"/>
  <c r="F37" i="4" s="1"/>
  <c r="G37" i="4" s="1"/>
  <c r="H37" i="4" s="1"/>
  <c r="I37" i="4" s="1"/>
  <c r="D47" i="4"/>
  <c r="D50" i="4" s="1"/>
  <c r="C55" i="4"/>
  <c r="C54" i="4" s="1"/>
  <c r="C53" i="4" s="1"/>
  <c r="C52" i="4" s="1"/>
  <c r="C51" i="4" s="1"/>
  <c r="C50" i="4" s="1"/>
  <c r="T17" i="3"/>
  <c r="T12" i="3"/>
  <c r="H6" i="3"/>
  <c r="I6" i="3" s="1"/>
  <c r="J6" i="3" s="1"/>
  <c r="K6" i="3" s="1"/>
  <c r="L6" i="3" s="1"/>
  <c r="G6" i="3"/>
  <c r="G12" i="3"/>
  <c r="H12" i="3" s="1"/>
  <c r="I12" i="3" s="1"/>
  <c r="J12" i="3" s="1"/>
  <c r="K12" i="3" s="1"/>
  <c r="L12" i="3" s="1"/>
  <c r="G11" i="3"/>
  <c r="H11" i="3" s="1"/>
  <c r="I11" i="3" s="1"/>
  <c r="J11" i="3" s="1"/>
  <c r="K11" i="3" s="1"/>
  <c r="L11" i="3" s="1"/>
  <c r="G10" i="3"/>
  <c r="H10" i="3" s="1"/>
  <c r="F6" i="2"/>
  <c r="E19" i="2"/>
  <c r="A3" i="2"/>
  <c r="F11" i="2" s="1"/>
  <c r="D53" i="5" l="1"/>
  <c r="D55" i="5"/>
  <c r="D49" i="5"/>
  <c r="D50" i="5"/>
  <c r="D51" i="5"/>
  <c r="D52" i="5"/>
  <c r="I10" i="3"/>
  <c r="J10" i="3" s="1"/>
  <c r="K10" i="3" s="1"/>
  <c r="L10" i="3" s="1"/>
  <c r="W12" i="3"/>
  <c r="D55" i="4"/>
  <c r="D54" i="4"/>
  <c r="D53" i="4"/>
  <c r="D51" i="4"/>
  <c r="D49" i="4"/>
  <c r="D52" i="4"/>
  <c r="F13" i="2"/>
  <c r="F10" i="2"/>
  <c r="F8" i="2"/>
  <c r="F15" i="2"/>
  <c r="F12" i="2"/>
  <c r="F7" i="2"/>
  <c r="F14" i="2"/>
</calcChain>
</file>

<file path=xl/sharedStrings.xml><?xml version="1.0" encoding="utf-8"?>
<sst xmlns="http://schemas.openxmlformats.org/spreadsheetml/2006/main" count="132" uniqueCount="65">
  <si>
    <t>Tube #</t>
  </si>
  <si>
    <t>stock (ug/ml)</t>
  </si>
  <si>
    <t>Final conc</t>
  </si>
  <si>
    <t>A</t>
  </si>
  <si>
    <t>B</t>
  </si>
  <si>
    <t>C</t>
  </si>
  <si>
    <t>D</t>
  </si>
  <si>
    <t>E</t>
  </si>
  <si>
    <t>F</t>
  </si>
  <si>
    <t>G</t>
  </si>
  <si>
    <t>H</t>
  </si>
  <si>
    <t>stock RET (ug/mL)</t>
  </si>
  <si>
    <t>initial vol</t>
  </si>
  <si>
    <t>Final vol</t>
  </si>
  <si>
    <t>final conc</t>
  </si>
  <si>
    <t>intial conc</t>
  </si>
  <si>
    <t>Prelim RET vol</t>
  </si>
  <si>
    <t>Prelim stock vol</t>
  </si>
  <si>
    <t>OD</t>
  </si>
  <si>
    <t>diltute 1:10</t>
  </si>
  <si>
    <t>2:15pm</t>
  </si>
  <si>
    <t>Software Version</t>
  </si>
  <si>
    <t>3.05.11</t>
  </si>
  <si>
    <t>Experiment File Path:</t>
  </si>
  <si>
    <t>E:\Experiment1_KMR_plate.xpt</t>
  </si>
  <si>
    <t>Protocol File Path:</t>
  </si>
  <si>
    <t>C:\Users\Public\Documents\Protocols\MMR19_OD600_static.prt</t>
  </si>
  <si>
    <t>Plate Number</t>
  </si>
  <si>
    <t>Plate 1</t>
  </si>
  <si>
    <t>Date</t>
  </si>
  <si>
    <t>Time</t>
  </si>
  <si>
    <t>Reader Type:</t>
  </si>
  <si>
    <t>Synergy HTX</t>
  </si>
  <si>
    <t>Reader Serial Number:</t>
  </si>
  <si>
    <t>Reading Type</t>
  </si>
  <si>
    <t>Reader</t>
  </si>
  <si>
    <t>Procedure Details</t>
  </si>
  <si>
    <t>Plate Type</t>
  </si>
  <si>
    <t>96 WELL PLATE</t>
  </si>
  <si>
    <t>Well Selection</t>
  </si>
  <si>
    <t>Runtime</t>
  </si>
  <si>
    <t>Eject plate on completion</t>
  </si>
  <si>
    <t>Set Temperature</t>
  </si>
  <si>
    <t>Incubator off</t>
  </si>
  <si>
    <t>Shake</t>
  </si>
  <si>
    <t>Orbital: 0:05 (MM:SS)</t>
  </si>
  <si>
    <t>Frequency: 282 cpm (3 mm)</t>
  </si>
  <si>
    <t>Read</t>
  </si>
  <si>
    <t>OD600</t>
  </si>
  <si>
    <t>Absorbance Endpoint</t>
  </si>
  <si>
    <t>Full Plate</t>
  </si>
  <si>
    <t>Wavelengths:  600</t>
  </si>
  <si>
    <t>Read Speed: Normal,  Delay: 100 msec,  Measurements/Data Point: 8</t>
  </si>
  <si>
    <t>Actual Temperature:</t>
  </si>
  <si>
    <t>Results</t>
  </si>
  <si>
    <t>OD600:600</t>
  </si>
  <si>
    <t>blank</t>
  </si>
  <si>
    <t>*0.12</t>
  </si>
  <si>
    <t>Media (mL)</t>
  </si>
  <si>
    <t>REP (ul)</t>
  </si>
  <si>
    <t>final REP (ug/mL)</t>
  </si>
  <si>
    <t>StDev</t>
  </si>
  <si>
    <t>RET (ug/mL)</t>
  </si>
  <si>
    <t>Average</t>
  </si>
  <si>
    <t>Percent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</si>
</sst>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4" fontId="0" fillId="0" borderId="0" xfId="0" applyNumberFormat="1"/>
    <xf numFmtId="19" fontId="0" fillId="0" borderId="0" xfId="0" applyNumberFormat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2" fontId="0" fillId="0" borderId="1" xfId="0" applyNumberFormat="1" applyBorder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'240613_data'!$E$49:$E$56</c:f>
                <c:numCache>
                  <c:formatCode>General</c:formatCode>
                  <c:ptCount val="8"/>
                  <c:pt idx="0">
                    <c:v>1.1313708498984771E-2</c:v>
                  </c:pt>
                  <c:pt idx="1">
                    <c:v>7.7974354758471628E-2</c:v>
                  </c:pt>
                  <c:pt idx="2">
                    <c:v>0.13027407007280201</c:v>
                  </c:pt>
                  <c:pt idx="3">
                    <c:v>1.3089435944047833E-2</c:v>
                  </c:pt>
                  <c:pt idx="4">
                    <c:v>3.7416573867739373E-3</c:v>
                  </c:pt>
                  <c:pt idx="5">
                    <c:v>1.527525231651942E-3</c:v>
                  </c:pt>
                  <c:pt idx="6">
                    <c:v>9.9498743710660677E-3</c:v>
                  </c:pt>
                  <c:pt idx="7">
                    <c:v>7.302967433402213E-3</c:v>
                  </c:pt>
                </c:numCache>
              </c:numRef>
            </c:plus>
            <c:minus>
              <c:numRef>
                <c:f>'240613_data'!$E$49:$E$56</c:f>
                <c:numCache>
                  <c:formatCode>General</c:formatCode>
                  <c:ptCount val="8"/>
                  <c:pt idx="0">
                    <c:v>1.1313708498984771E-2</c:v>
                  </c:pt>
                  <c:pt idx="1">
                    <c:v>7.7974354758471628E-2</c:v>
                  </c:pt>
                  <c:pt idx="2">
                    <c:v>0.13027407007280201</c:v>
                  </c:pt>
                  <c:pt idx="3">
                    <c:v>1.3089435944047833E-2</c:v>
                  </c:pt>
                  <c:pt idx="4">
                    <c:v>3.7416573867739373E-3</c:v>
                  </c:pt>
                  <c:pt idx="5">
                    <c:v>1.527525231651942E-3</c:v>
                  </c:pt>
                  <c:pt idx="6">
                    <c:v>9.9498743710660677E-3</c:v>
                  </c:pt>
                  <c:pt idx="7">
                    <c:v>7.302967433402213E-3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'240613_data'!$C$49:$C$56</c:f>
              <c:numCache>
                <c:formatCode>0.00</c:formatCode>
                <c:ptCount val="8"/>
                <c:pt idx="0">
                  <c:v>0</c:v>
                </c:pt>
                <c:pt idx="1">
                  <c:v>0.78125</c:v>
                </c:pt>
                <c:pt idx="2">
                  <c:v>1.5625</c:v>
                </c:pt>
                <c:pt idx="3">
                  <c:v>3.125</c:v>
                </c:pt>
                <c:pt idx="4">
                  <c:v>6.25</c:v>
                </c:pt>
                <c:pt idx="5" formatCode="0.0">
                  <c:v>12.5</c:v>
                </c:pt>
                <c:pt idx="6" formatCode="0">
                  <c:v>25</c:v>
                </c:pt>
                <c:pt idx="7" formatCode="0">
                  <c:v>50</c:v>
                </c:pt>
              </c:numCache>
            </c:numRef>
          </c:cat>
          <c:val>
            <c:numRef>
              <c:f>'240613_data'!$D$49:$D$56</c:f>
              <c:numCache>
                <c:formatCode>0.000</c:formatCode>
                <c:ptCount val="8"/>
                <c:pt idx="0">
                  <c:v>0.32400000000000001</c:v>
                </c:pt>
                <c:pt idx="1">
                  <c:v>0.18999999999999995</c:v>
                </c:pt>
                <c:pt idx="2">
                  <c:v>0.1786666666666667</c:v>
                </c:pt>
                <c:pt idx="3">
                  <c:v>2.5333333333333333E-2</c:v>
                </c:pt>
                <c:pt idx="4">
                  <c:v>5.0000000000000044E-3</c:v>
                </c:pt>
                <c:pt idx="5">
                  <c:v>4.6666666666666662E-3</c:v>
                </c:pt>
                <c:pt idx="6">
                  <c:v>1.0000000000000009E-3</c:v>
                </c:pt>
                <c:pt idx="7">
                  <c:v>1.3333333333333391E-3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C-8249-8BF0-ACE9D6DFE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8794704"/>
        <c:axId val="2018330016"/>
      </c:barChart>
      <c:catAx>
        <c:axId val="2038794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Helvetica" pitchFamily="2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Helvetica" pitchFamily="2" charset="0"/>
                  </a:rPr>
                  <a:t>Concentration of </a:t>
                </a:r>
                <a:r>
                  <a:rPr lang="en-US" sz="1000" b="0" i="0" u="none" strike="noStrike" baseline="0">
                    <a:solidFill>
                      <a:schemeClr val="tx1"/>
                    </a:solidFill>
                    <a:effectLst/>
                    <a:latin typeface="Helvetica" pitchFamily="2" charset="0"/>
                  </a:rPr>
                  <a:t>retapamulin (ug/mL)</a:t>
                </a:r>
                <a:endParaRPr lang="en-US">
                  <a:solidFill>
                    <a:schemeClr val="tx1"/>
                  </a:solidFill>
                  <a:latin typeface="Helvetica" pitchFamily="2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Helvetica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2018330016"/>
        <c:crosses val="autoZero"/>
        <c:auto val="1"/>
        <c:lblAlgn val="ctr"/>
        <c:lblOffset val="100"/>
        <c:noMultiLvlLbl val="0"/>
      </c:catAx>
      <c:valAx>
        <c:axId val="2018330016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Helvetica" pitchFamily="2" charset="0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  <a:latin typeface="Helvetica" pitchFamily="2" charset="0"/>
                  </a:rPr>
                  <a:t>OD600</a:t>
                </a:r>
                <a:endParaRPr lang="en-US">
                  <a:solidFill>
                    <a:schemeClr val="tx1"/>
                  </a:solidFill>
                  <a:latin typeface="Helvetica" pitchFamily="2" charset="0"/>
                </a:endParaRPr>
              </a:p>
            </c:rich>
          </c:tx>
          <c:layout>
            <c:manualLayout>
              <c:xMode val="edge"/>
              <c:yMode val="edge"/>
              <c:x val="2.2222222222222223E-2"/>
              <c:y val="0.392955307669874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Helvetica" pitchFamily="2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Helvetica" pitchFamily="2" charset="0"/>
                <a:ea typeface="+mn-ea"/>
                <a:cs typeface="+mn-cs"/>
              </a:defRPr>
            </a:pPr>
            <a:endParaRPr lang="en-US"/>
          </a:p>
        </c:txPr>
        <c:crossAx val="203879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'240612_data'!$C$49:$C$56</c:f>
              <c:numCache>
                <c:formatCode>0.00</c:formatCode>
                <c:ptCount val="8"/>
                <c:pt idx="0">
                  <c:v>0</c:v>
                </c:pt>
                <c:pt idx="1">
                  <c:v>0.78125</c:v>
                </c:pt>
                <c:pt idx="2">
                  <c:v>1.5625</c:v>
                </c:pt>
                <c:pt idx="3">
                  <c:v>3.125</c:v>
                </c:pt>
                <c:pt idx="4">
                  <c:v>6.25</c:v>
                </c:pt>
                <c:pt idx="5" formatCode="0.0">
                  <c:v>12.5</c:v>
                </c:pt>
                <c:pt idx="6" formatCode="0">
                  <c:v>25</c:v>
                </c:pt>
                <c:pt idx="7" formatCode="0">
                  <c:v>50</c:v>
                </c:pt>
              </c:numCache>
            </c:numRef>
          </c:cat>
          <c:val>
            <c:numRef>
              <c:f>'240612_data'!$D$49:$D$56</c:f>
              <c:numCache>
                <c:formatCode>General</c:formatCode>
                <c:ptCount val="8"/>
                <c:pt idx="0">
                  <c:v>6.0333333333333336E-2</c:v>
                </c:pt>
                <c:pt idx="1">
                  <c:v>5.3333333333333344E-2</c:v>
                </c:pt>
                <c:pt idx="2">
                  <c:v>3.5333333333333328E-2</c:v>
                </c:pt>
                <c:pt idx="3">
                  <c:v>8.6666666666666836E-3</c:v>
                </c:pt>
                <c:pt idx="4">
                  <c:v>5.3333333333333427E-3</c:v>
                </c:pt>
                <c:pt idx="5">
                  <c:v>7.3333333333333445E-3</c:v>
                </c:pt>
                <c:pt idx="6">
                  <c:v>4.3333333333333418E-3</c:v>
                </c:pt>
                <c:pt idx="7">
                  <c:v>2.6666666666666783E-3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00-8143-809D-2BD96A097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8794704"/>
        <c:axId val="2018330016"/>
      </c:barChart>
      <c:catAx>
        <c:axId val="203879470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8330016"/>
        <c:crosses val="autoZero"/>
        <c:auto val="1"/>
        <c:lblAlgn val="ctr"/>
        <c:lblOffset val="100"/>
        <c:noMultiLvlLbl val="0"/>
      </c:catAx>
      <c:valAx>
        <c:axId val="201833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794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734218</xdr:colOff>
      <xdr:row>46</xdr:row>
      <xdr:rowOff>390525</xdr:rowOff>
    </xdr:from>
    <xdr:to>
      <xdr:col>13</xdr:col>
      <xdr:colOff>353218</xdr:colOff>
      <xdr:row>60</xdr:row>
      <xdr:rowOff>22225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386D83-AE7F-0141-864A-F755CA5BF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440531</xdr:colOff>
      <xdr:row>42</xdr:row>
      <xdr:rowOff>120650</xdr:rowOff>
    </xdr:from>
    <xdr:to>
      <xdr:col>11</xdr:col>
      <xdr:colOff>59531</xdr:colOff>
      <xdr:row>55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D77321-5586-082F-9BC5-E6434CC77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58E8E-6F9A-9E40-9268-77808DDECFC0}">
  <dimension ref="A3:N56"/>
  <sheetViews>
    <sheetView tabSelected="1" topLeftCell="A36" zoomScale="160" zoomScaleNormal="160" workbookViewId="0">
      <selection activeCell="G51" sqref="G51"/>
    </sheetView>
  </sheetViews>
  <sheetFormatPr baseColWidth="10" defaultRowHeight="16" x14ac:dyDescent="0.2"/>
  <sheetData>
    <row r="3" spans="1:2" x14ac:dyDescent="0.2">
      <c r="A3" t="s">
        <v>21</v>
      </c>
      <c r="B3" t="s">
        <v>22</v>
      </c>
    </row>
    <row r="7" spans="1:2" x14ac:dyDescent="0.2">
      <c r="A7" t="s">
        <v>23</v>
      </c>
      <c r="B7" t="s">
        <v>24</v>
      </c>
    </row>
    <row r="8" spans="1:2" x14ac:dyDescent="0.2">
      <c r="A8" t="s">
        <v>25</v>
      </c>
      <c r="B8" t="s">
        <v>26</v>
      </c>
    </row>
    <row r="12" spans="1:2" x14ac:dyDescent="0.2">
      <c r="A12" t="s">
        <v>27</v>
      </c>
      <c r="B12" t="s">
        <v>28</v>
      </c>
    </row>
    <row r="13" spans="1:2" x14ac:dyDescent="0.2">
      <c r="A13" t="s">
        <v>29</v>
      </c>
      <c r="B13" s="2">
        <v>45455</v>
      </c>
    </row>
    <row r="14" spans="1:2" x14ac:dyDescent="0.2">
      <c r="A14" t="s">
        <v>30</v>
      </c>
      <c r="B14" s="3">
        <v>0.5502083333333333</v>
      </c>
    </row>
    <row r="15" spans="1:2" x14ac:dyDescent="0.2">
      <c r="A15" t="s">
        <v>31</v>
      </c>
      <c r="B15" t="s">
        <v>32</v>
      </c>
    </row>
    <row r="16" spans="1:2" x14ac:dyDescent="0.2">
      <c r="A16" t="s">
        <v>33</v>
      </c>
      <c r="B16">
        <v>19042931</v>
      </c>
    </row>
    <row r="17" spans="1:2" x14ac:dyDescent="0.2">
      <c r="A17" t="s">
        <v>34</v>
      </c>
      <c r="B17" t="s">
        <v>35</v>
      </c>
    </row>
    <row r="19" spans="1:2" x14ac:dyDescent="0.2">
      <c r="A19" t="s">
        <v>36</v>
      </c>
    </row>
    <row r="21" spans="1:2" x14ac:dyDescent="0.2">
      <c r="A21" t="s">
        <v>37</v>
      </c>
      <c r="B21" t="s">
        <v>38</v>
      </c>
    </row>
    <row r="22" spans="1:2" x14ac:dyDescent="0.2">
      <c r="A22" t="s">
        <v>39</v>
      </c>
      <c r="B22" t="s">
        <v>40</v>
      </c>
    </row>
    <row r="23" spans="1:2" x14ac:dyDescent="0.2">
      <c r="A23" t="s">
        <v>41</v>
      </c>
    </row>
    <row r="24" spans="1:2" x14ac:dyDescent="0.2">
      <c r="A24" t="s">
        <v>42</v>
      </c>
      <c r="B24" t="s">
        <v>43</v>
      </c>
    </row>
    <row r="25" spans="1:2" x14ac:dyDescent="0.2">
      <c r="A25" t="s">
        <v>44</v>
      </c>
      <c r="B25" t="s">
        <v>45</v>
      </c>
    </row>
    <row r="26" spans="1:2" x14ac:dyDescent="0.2">
      <c r="B26" t="s">
        <v>46</v>
      </c>
    </row>
    <row r="27" spans="1:2" x14ac:dyDescent="0.2">
      <c r="A27" t="s">
        <v>47</v>
      </c>
      <c r="B27" t="s">
        <v>48</v>
      </c>
    </row>
    <row r="28" spans="1:2" x14ac:dyDescent="0.2">
      <c r="B28" t="s">
        <v>49</v>
      </c>
    </row>
    <row r="29" spans="1:2" x14ac:dyDescent="0.2">
      <c r="B29" t="s">
        <v>50</v>
      </c>
    </row>
    <row r="30" spans="1:2" x14ac:dyDescent="0.2">
      <c r="B30" t="s">
        <v>51</v>
      </c>
    </row>
    <row r="31" spans="1:2" x14ac:dyDescent="0.2">
      <c r="B31" t="s">
        <v>52</v>
      </c>
    </row>
    <row r="35" spans="1:14" x14ac:dyDescent="0.2">
      <c r="A35" t="s">
        <v>53</v>
      </c>
      <c r="B35">
        <v>22.4</v>
      </c>
    </row>
    <row r="37" spans="1:14" x14ac:dyDescent="0.2">
      <c r="A37" t="s">
        <v>54</v>
      </c>
      <c r="C37">
        <v>50</v>
      </c>
      <c r="D37">
        <f t="shared" ref="D37:I37" si="0">C37/2</f>
        <v>25</v>
      </c>
      <c r="E37">
        <f t="shared" si="0"/>
        <v>12.5</v>
      </c>
      <c r="F37">
        <f t="shared" si="0"/>
        <v>6.25</v>
      </c>
      <c r="G37">
        <f t="shared" si="0"/>
        <v>3.125</v>
      </c>
      <c r="H37">
        <f t="shared" si="0"/>
        <v>1.5625</v>
      </c>
      <c r="I37">
        <f t="shared" si="0"/>
        <v>0.78125</v>
      </c>
      <c r="J37">
        <v>0</v>
      </c>
    </row>
    <row r="38" spans="1:14" x14ac:dyDescent="0.2">
      <c r="B38">
        <v>1</v>
      </c>
      <c r="C38">
        <v>2</v>
      </c>
      <c r="D38">
        <v>3</v>
      </c>
      <c r="E38">
        <v>4</v>
      </c>
      <c r="F38">
        <v>5</v>
      </c>
      <c r="G38">
        <v>6</v>
      </c>
      <c r="H38">
        <v>7</v>
      </c>
      <c r="I38">
        <v>8</v>
      </c>
      <c r="J38">
        <v>9</v>
      </c>
      <c r="K38">
        <v>10</v>
      </c>
      <c r="L38">
        <v>11</v>
      </c>
      <c r="M38">
        <v>12</v>
      </c>
    </row>
    <row r="39" spans="1:14" x14ac:dyDescent="0.2">
      <c r="A39" t="s">
        <v>3</v>
      </c>
      <c r="N39" t="s">
        <v>55</v>
      </c>
    </row>
    <row r="40" spans="1:14" x14ac:dyDescent="0.2">
      <c r="A40" t="s">
        <v>4</v>
      </c>
      <c r="C40">
        <v>7.0000000000000007E-2</v>
      </c>
      <c r="D40">
        <v>7.2999999999999995E-2</v>
      </c>
      <c r="E40">
        <v>6.9000000000000006E-2</v>
      </c>
      <c r="F40">
        <v>6.6000000000000003E-2</v>
      </c>
      <c r="G40">
        <v>0.08</v>
      </c>
      <c r="H40">
        <v>0.16400000000000001</v>
      </c>
      <c r="I40">
        <v>0.20799999999999999</v>
      </c>
      <c r="J40">
        <v>0.376</v>
      </c>
      <c r="K40">
        <v>6.4000000000000001E-2</v>
      </c>
      <c r="N40" t="s">
        <v>55</v>
      </c>
    </row>
    <row r="41" spans="1:14" x14ac:dyDescent="0.2">
      <c r="A41" t="s">
        <v>5</v>
      </c>
      <c r="C41">
        <v>5.8000000000000003E-2</v>
      </c>
      <c r="D41">
        <v>5.8999999999999997E-2</v>
      </c>
      <c r="E41">
        <v>6.9000000000000006E-2</v>
      </c>
      <c r="F41">
        <v>7.0999999999999994E-2</v>
      </c>
      <c r="G41">
        <v>0.105</v>
      </c>
      <c r="H41">
        <v>0.39400000000000002</v>
      </c>
      <c r="I41">
        <v>0.34499999999999997</v>
      </c>
      <c r="J41">
        <v>0.39500000000000002</v>
      </c>
      <c r="K41">
        <v>6.5000000000000002E-2</v>
      </c>
      <c r="N41" t="s">
        <v>55</v>
      </c>
    </row>
    <row r="42" spans="1:14" x14ac:dyDescent="0.2">
      <c r="A42" t="s">
        <v>6</v>
      </c>
      <c r="C42">
        <v>7.0999999999999994E-2</v>
      </c>
      <c r="D42" s="8" t="s">
        <v>57</v>
      </c>
      <c r="E42">
        <v>7.0999999999999994E-2</v>
      </c>
      <c r="F42">
        <v>7.2999999999999995E-2</v>
      </c>
      <c r="G42">
        <v>8.5999999999999993E-2</v>
      </c>
      <c r="H42">
        <v>0.17299999999999999</v>
      </c>
      <c r="I42">
        <v>0.21199999999999999</v>
      </c>
      <c r="J42">
        <v>0.39600000000000002</v>
      </c>
      <c r="K42">
        <v>6.6000000000000003E-2</v>
      </c>
      <c r="N42" t="s">
        <v>55</v>
      </c>
    </row>
    <row r="43" spans="1:14" x14ac:dyDescent="0.2">
      <c r="A43" t="s">
        <v>7</v>
      </c>
      <c r="N43" t="s">
        <v>55</v>
      </c>
    </row>
    <row r="44" spans="1:14" x14ac:dyDescent="0.2">
      <c r="A44" t="s">
        <v>8</v>
      </c>
      <c r="N44" t="s">
        <v>55</v>
      </c>
    </row>
    <row r="45" spans="1:14" x14ac:dyDescent="0.2">
      <c r="A45" t="s">
        <v>9</v>
      </c>
      <c r="N45" t="s">
        <v>55</v>
      </c>
    </row>
    <row r="46" spans="1:14" x14ac:dyDescent="0.2">
      <c r="A46" t="s">
        <v>10</v>
      </c>
      <c r="N46" t="s">
        <v>55</v>
      </c>
    </row>
    <row r="47" spans="1:14" ht="34" x14ac:dyDescent="0.2">
      <c r="C47" s="9" t="s">
        <v>62</v>
      </c>
      <c r="D47" s="9" t="s">
        <v>63</v>
      </c>
      <c r="E47" s="9" t="s">
        <v>61</v>
      </c>
      <c r="F47" s="16" t="s">
        <v>64</v>
      </c>
      <c r="G47" s="15" t="s">
        <v>61</v>
      </c>
    </row>
    <row r="48" spans="1:14" x14ac:dyDescent="0.2">
      <c r="C48" s="10" t="s">
        <v>56</v>
      </c>
      <c r="D48" s="11">
        <f>AVERAGE(K40:K42)</f>
        <v>6.5000000000000002E-2</v>
      </c>
      <c r="E48" s="11">
        <f>STDEV(K40:K42)</f>
        <v>1.0000000000000009E-3</v>
      </c>
    </row>
    <row r="49" spans="3:7" x14ac:dyDescent="0.2">
      <c r="C49" s="12">
        <v>0</v>
      </c>
      <c r="D49" s="11">
        <f>AVERAGE(J40:J42)-$D$48</f>
        <v>0.32400000000000001</v>
      </c>
      <c r="E49" s="11">
        <f>SQRT((E$48)^2+(STDEV(J40:J42))^2)</f>
        <v>1.1313708498984771E-2</v>
      </c>
    </row>
    <row r="50" spans="3:7" x14ac:dyDescent="0.2">
      <c r="C50" s="12">
        <f t="shared" ref="C50:C55" si="1">C51/2</f>
        <v>0.78125</v>
      </c>
      <c r="D50" s="11">
        <f>AVERAGE(I40:I42)-$D$48</f>
        <v>0.18999999999999995</v>
      </c>
      <c r="E50" s="11">
        <f>SQRT((E$48)^2+(STDEV(I40:I42))^2)</f>
        <v>7.7974354758471628E-2</v>
      </c>
      <c r="F50">
        <f>D50/D49</f>
        <v>0.58641975308641958</v>
      </c>
      <c r="G50">
        <f>F50</f>
        <v>0.58641975308641958</v>
      </c>
    </row>
    <row r="51" spans="3:7" x14ac:dyDescent="0.2">
      <c r="C51" s="12">
        <f t="shared" si="1"/>
        <v>1.5625</v>
      </c>
      <c r="D51" s="11">
        <f>AVERAGE(H40:H42)-$D$48</f>
        <v>0.1786666666666667</v>
      </c>
      <c r="E51" s="11">
        <f>SQRT((E$48)^2+(STDEV(H40:H42))^2)</f>
        <v>0.13027407007280201</v>
      </c>
    </row>
    <row r="52" spans="3:7" x14ac:dyDescent="0.2">
      <c r="C52" s="12">
        <f t="shared" si="1"/>
        <v>3.125</v>
      </c>
      <c r="D52" s="11">
        <f>AVERAGE(G40:G42)-$D$48</f>
        <v>2.5333333333333333E-2</v>
      </c>
      <c r="E52" s="11">
        <f>SQRT((E48)^2+(STDEV(G40:G42))^2)</f>
        <v>1.3089435944047833E-2</v>
      </c>
    </row>
    <row r="53" spans="3:7" x14ac:dyDescent="0.2">
      <c r="C53" s="12">
        <f t="shared" si="1"/>
        <v>6.25</v>
      </c>
      <c r="D53" s="11">
        <f>AVERAGE(F40:F42)-$D$48</f>
        <v>5.0000000000000044E-3</v>
      </c>
      <c r="E53" s="11">
        <f>SQRT((E48)^2+(STDEV(F40:F42))^2)</f>
        <v>3.7416573867739373E-3</v>
      </c>
    </row>
    <row r="54" spans="3:7" x14ac:dyDescent="0.2">
      <c r="C54" s="13">
        <f t="shared" si="1"/>
        <v>12.5</v>
      </c>
      <c r="D54" s="11">
        <f>AVERAGE(E40:E42)-$D$48</f>
        <v>4.6666666666666662E-3</v>
      </c>
      <c r="E54" s="11">
        <f>SQRT((E48)^2+(STDEV(E40:E42))^2)</f>
        <v>1.527525231651942E-3</v>
      </c>
    </row>
    <row r="55" spans="3:7" x14ac:dyDescent="0.2">
      <c r="C55" s="14">
        <f t="shared" si="1"/>
        <v>25</v>
      </c>
      <c r="D55" s="11">
        <f>AVERAGE(D40:D42)-$D$48</f>
        <v>1.0000000000000009E-3</v>
      </c>
      <c r="E55" s="11">
        <f>SQRT((E48)^2+(STDEV(D40:D42))^2)</f>
        <v>9.9498743710660677E-3</v>
      </c>
    </row>
    <row r="56" spans="3:7" x14ac:dyDescent="0.2">
      <c r="C56" s="14">
        <v>50</v>
      </c>
      <c r="D56" s="11">
        <f>AVERAGE(C40:C42)-$D$48</f>
        <v>1.3333333333333391E-3</v>
      </c>
      <c r="E56" s="11">
        <f>SQRT((E48)^2+(STDEV(C40:C42))^2)</f>
        <v>7.302967433402213E-3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A96F-D47D-7248-8185-28471C28BFC3}">
  <dimension ref="A3:N56"/>
  <sheetViews>
    <sheetView topLeftCell="A32" zoomScale="160" zoomScaleNormal="160" workbookViewId="0">
      <selection activeCell="F49" sqref="F49"/>
    </sheetView>
  </sheetViews>
  <sheetFormatPr baseColWidth="10" defaultRowHeight="16" x14ac:dyDescent="0.2"/>
  <sheetData>
    <row r="3" spans="1:2" x14ac:dyDescent="0.2">
      <c r="A3" t="s">
        <v>21</v>
      </c>
      <c r="B3" t="s">
        <v>22</v>
      </c>
    </row>
    <row r="7" spans="1:2" x14ac:dyDescent="0.2">
      <c r="A7" t="s">
        <v>23</v>
      </c>
      <c r="B7" t="s">
        <v>24</v>
      </c>
    </row>
    <row r="8" spans="1:2" x14ac:dyDescent="0.2">
      <c r="A8" t="s">
        <v>25</v>
      </c>
      <c r="B8" t="s">
        <v>26</v>
      </c>
    </row>
    <row r="12" spans="1:2" x14ac:dyDescent="0.2">
      <c r="A12" t="s">
        <v>27</v>
      </c>
      <c r="B12" t="s">
        <v>28</v>
      </c>
    </row>
    <row r="13" spans="1:2" x14ac:dyDescent="0.2">
      <c r="A13" t="s">
        <v>29</v>
      </c>
      <c r="B13" s="2">
        <v>45455</v>
      </c>
    </row>
    <row r="14" spans="1:2" x14ac:dyDescent="0.2">
      <c r="A14" t="s">
        <v>30</v>
      </c>
      <c r="B14" s="3">
        <v>0.5502083333333333</v>
      </c>
    </row>
    <row r="15" spans="1:2" x14ac:dyDescent="0.2">
      <c r="A15" t="s">
        <v>31</v>
      </c>
      <c r="B15" t="s">
        <v>32</v>
      </c>
    </row>
    <row r="16" spans="1:2" x14ac:dyDescent="0.2">
      <c r="A16" t="s">
        <v>33</v>
      </c>
      <c r="B16">
        <v>19042931</v>
      </c>
    </row>
    <row r="17" spans="1:2" x14ac:dyDescent="0.2">
      <c r="A17" t="s">
        <v>34</v>
      </c>
      <c r="B17" t="s">
        <v>35</v>
      </c>
    </row>
    <row r="19" spans="1:2" x14ac:dyDescent="0.2">
      <c r="A19" t="s">
        <v>36</v>
      </c>
    </row>
    <row r="21" spans="1:2" x14ac:dyDescent="0.2">
      <c r="A21" t="s">
        <v>37</v>
      </c>
      <c r="B21" t="s">
        <v>38</v>
      </c>
    </row>
    <row r="22" spans="1:2" x14ac:dyDescent="0.2">
      <c r="A22" t="s">
        <v>39</v>
      </c>
      <c r="B22" t="s">
        <v>40</v>
      </c>
    </row>
    <row r="23" spans="1:2" x14ac:dyDescent="0.2">
      <c r="A23" t="s">
        <v>41</v>
      </c>
    </row>
    <row r="24" spans="1:2" x14ac:dyDescent="0.2">
      <c r="A24" t="s">
        <v>42</v>
      </c>
      <c r="B24" t="s">
        <v>43</v>
      </c>
    </row>
    <row r="25" spans="1:2" x14ac:dyDescent="0.2">
      <c r="A25" t="s">
        <v>44</v>
      </c>
      <c r="B25" t="s">
        <v>45</v>
      </c>
    </row>
    <row r="26" spans="1:2" x14ac:dyDescent="0.2">
      <c r="B26" t="s">
        <v>46</v>
      </c>
    </row>
    <row r="27" spans="1:2" x14ac:dyDescent="0.2">
      <c r="A27" t="s">
        <v>47</v>
      </c>
      <c r="B27" t="s">
        <v>48</v>
      </c>
    </row>
    <row r="28" spans="1:2" x14ac:dyDescent="0.2">
      <c r="B28" t="s">
        <v>49</v>
      </c>
    </row>
    <row r="29" spans="1:2" x14ac:dyDescent="0.2">
      <c r="B29" t="s">
        <v>50</v>
      </c>
    </row>
    <row r="30" spans="1:2" x14ac:dyDescent="0.2">
      <c r="B30" t="s">
        <v>51</v>
      </c>
    </row>
    <row r="31" spans="1:2" x14ac:dyDescent="0.2">
      <c r="B31" t="s">
        <v>52</v>
      </c>
    </row>
    <row r="35" spans="1:14" x14ac:dyDescent="0.2">
      <c r="A35" t="s">
        <v>53</v>
      </c>
      <c r="B35">
        <v>22.4</v>
      </c>
    </row>
    <row r="37" spans="1:14" x14ac:dyDescent="0.2">
      <c r="A37" t="s">
        <v>54</v>
      </c>
      <c r="C37">
        <v>50</v>
      </c>
      <c r="D37">
        <f t="shared" ref="D37:I37" si="0">C37/2</f>
        <v>25</v>
      </c>
      <c r="E37">
        <f t="shared" si="0"/>
        <v>12.5</v>
      </c>
      <c r="F37">
        <f t="shared" si="0"/>
        <v>6.25</v>
      </c>
      <c r="G37">
        <f t="shared" si="0"/>
        <v>3.125</v>
      </c>
      <c r="H37">
        <f t="shared" si="0"/>
        <v>1.5625</v>
      </c>
      <c r="I37">
        <f t="shared" si="0"/>
        <v>0.78125</v>
      </c>
      <c r="J37">
        <v>0</v>
      </c>
    </row>
    <row r="38" spans="1:14" x14ac:dyDescent="0.2">
      <c r="B38">
        <v>1</v>
      </c>
      <c r="C38">
        <v>2</v>
      </c>
      <c r="D38">
        <v>3</v>
      </c>
      <c r="E38">
        <v>4</v>
      </c>
      <c r="F38">
        <v>5</v>
      </c>
      <c r="G38">
        <v>6</v>
      </c>
      <c r="H38">
        <v>7</v>
      </c>
      <c r="I38">
        <v>8</v>
      </c>
      <c r="J38">
        <v>9</v>
      </c>
      <c r="K38">
        <v>10</v>
      </c>
      <c r="L38">
        <v>11</v>
      </c>
      <c r="M38">
        <v>12</v>
      </c>
    </row>
    <row r="39" spans="1:14" x14ac:dyDescent="0.2">
      <c r="A39" t="s">
        <v>3</v>
      </c>
      <c r="N39" t="s">
        <v>55</v>
      </c>
    </row>
    <row r="40" spans="1:14" x14ac:dyDescent="0.2">
      <c r="A40" t="s">
        <v>4</v>
      </c>
      <c r="C40">
        <v>6.9000000000000006E-2</v>
      </c>
      <c r="D40">
        <v>6.9000000000000006E-2</v>
      </c>
      <c r="E40">
        <v>6.8000000000000005E-2</v>
      </c>
      <c r="F40">
        <v>6.4000000000000001E-2</v>
      </c>
      <c r="G40">
        <v>6.5000000000000002E-2</v>
      </c>
      <c r="H40">
        <v>8.1000000000000003E-2</v>
      </c>
      <c r="I40">
        <v>8.1000000000000003E-2</v>
      </c>
      <c r="J40">
        <v>6.9000000000000006E-2</v>
      </c>
      <c r="K40">
        <v>6.2E-2</v>
      </c>
      <c r="N40" t="s">
        <v>55</v>
      </c>
    </row>
    <row r="41" spans="1:14" x14ac:dyDescent="0.2">
      <c r="A41" t="s">
        <v>5</v>
      </c>
      <c r="C41">
        <v>5.8000000000000003E-2</v>
      </c>
      <c r="D41">
        <v>5.8999999999999997E-2</v>
      </c>
      <c r="E41">
        <v>6.9000000000000006E-2</v>
      </c>
      <c r="F41">
        <v>7.0000000000000007E-2</v>
      </c>
      <c r="G41">
        <v>7.2999999999999995E-2</v>
      </c>
      <c r="H41">
        <v>0.107</v>
      </c>
      <c r="I41">
        <v>0.14000000000000001</v>
      </c>
      <c r="J41">
        <v>0.125</v>
      </c>
      <c r="K41">
        <v>6.3E-2</v>
      </c>
      <c r="N41" t="s">
        <v>55</v>
      </c>
    </row>
    <row r="42" spans="1:14" x14ac:dyDescent="0.2">
      <c r="A42" t="s">
        <v>6</v>
      </c>
      <c r="C42">
        <v>6.9000000000000006E-2</v>
      </c>
      <c r="D42">
        <v>7.2999999999999995E-2</v>
      </c>
      <c r="E42">
        <v>7.2999999999999995E-2</v>
      </c>
      <c r="F42">
        <v>7.0000000000000007E-2</v>
      </c>
      <c r="G42">
        <v>7.5999999999999998E-2</v>
      </c>
      <c r="H42">
        <v>0.106</v>
      </c>
      <c r="I42">
        <v>0.127</v>
      </c>
      <c r="J42">
        <v>0.17499999999999999</v>
      </c>
      <c r="K42">
        <v>6.3E-2</v>
      </c>
      <c r="N42" t="s">
        <v>55</v>
      </c>
    </row>
    <row r="43" spans="1:14" x14ac:dyDescent="0.2">
      <c r="A43" t="s">
        <v>7</v>
      </c>
      <c r="N43" t="s">
        <v>55</v>
      </c>
    </row>
    <row r="44" spans="1:14" x14ac:dyDescent="0.2">
      <c r="A44" t="s">
        <v>8</v>
      </c>
      <c r="N44" t="s">
        <v>55</v>
      </c>
    </row>
    <row r="45" spans="1:14" x14ac:dyDescent="0.2">
      <c r="A45" t="s">
        <v>9</v>
      </c>
      <c r="N45" t="s">
        <v>55</v>
      </c>
    </row>
    <row r="46" spans="1:14" x14ac:dyDescent="0.2">
      <c r="A46" t="s">
        <v>10</v>
      </c>
      <c r="N46" t="s">
        <v>55</v>
      </c>
    </row>
    <row r="47" spans="1:14" x14ac:dyDescent="0.2">
      <c r="C47" t="s">
        <v>56</v>
      </c>
      <c r="D47">
        <f>AVERAGE(K40:K42)</f>
        <v>6.2666666666666662E-2</v>
      </c>
    </row>
    <row r="49" spans="3:4" x14ac:dyDescent="0.2">
      <c r="C49" s="4">
        <v>0</v>
      </c>
      <c r="D49">
        <f>AVERAGE(J40:J42)-$D$47</f>
        <v>6.0333333333333336E-2</v>
      </c>
    </row>
    <row r="50" spans="3:4" x14ac:dyDescent="0.2">
      <c r="C50" s="4">
        <f t="shared" ref="C50:C55" si="1">C51/2</f>
        <v>0.78125</v>
      </c>
      <c r="D50">
        <f>AVERAGE(I40:I42)-$D$47</f>
        <v>5.3333333333333344E-2</v>
      </c>
    </row>
    <row r="51" spans="3:4" x14ac:dyDescent="0.2">
      <c r="C51" s="4">
        <f t="shared" si="1"/>
        <v>1.5625</v>
      </c>
      <c r="D51">
        <f>AVERAGE(H40:H42)-$D$47</f>
        <v>3.5333333333333328E-2</v>
      </c>
    </row>
    <row r="52" spans="3:4" x14ac:dyDescent="0.2">
      <c r="C52" s="4">
        <f t="shared" si="1"/>
        <v>3.125</v>
      </c>
      <c r="D52">
        <f>AVERAGE(G40:G42)-$D$47</f>
        <v>8.6666666666666836E-3</v>
      </c>
    </row>
    <row r="53" spans="3:4" x14ac:dyDescent="0.2">
      <c r="C53" s="4">
        <f t="shared" si="1"/>
        <v>6.25</v>
      </c>
      <c r="D53">
        <f>AVERAGE(F40:F42)-$D$47</f>
        <v>5.3333333333333427E-3</v>
      </c>
    </row>
    <row r="54" spans="3:4" x14ac:dyDescent="0.2">
      <c r="C54" s="5">
        <f t="shared" si="1"/>
        <v>12.5</v>
      </c>
      <c r="D54">
        <f>AVERAGE(E40:E42)-$D$47</f>
        <v>7.3333333333333445E-3</v>
      </c>
    </row>
    <row r="55" spans="3:4" x14ac:dyDescent="0.2">
      <c r="C55" s="6">
        <f t="shared" si="1"/>
        <v>25</v>
      </c>
      <c r="D55">
        <f>AVERAGE(D40:D42)-$D$47</f>
        <v>4.3333333333333418E-3</v>
      </c>
    </row>
    <row r="56" spans="3:4" x14ac:dyDescent="0.2">
      <c r="C56" s="6">
        <v>50</v>
      </c>
      <c r="D56">
        <f>AVERAGE(C40:C42)-$D$47</f>
        <v>2.6666666666666783E-3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DE5D0-E638-E14D-BC57-8AF27983BF1E}">
  <dimension ref="B3:W20"/>
  <sheetViews>
    <sheetView workbookViewId="0">
      <selection activeCell="T19" sqref="T19"/>
    </sheetView>
  </sheetViews>
  <sheetFormatPr baseColWidth="10" defaultRowHeight="16" x14ac:dyDescent="0.2"/>
  <cols>
    <col min="3" max="3" width="15.33203125" bestFit="1" customWidth="1"/>
    <col min="4" max="4" width="2.5" bestFit="1" customWidth="1"/>
    <col min="5" max="5" width="2.1640625" bestFit="1" customWidth="1"/>
    <col min="6" max="7" width="3.1640625" bestFit="1" customWidth="1"/>
    <col min="8" max="9" width="5.1640625" bestFit="1" customWidth="1"/>
    <col min="10" max="12" width="4.6640625" bestFit="1" customWidth="1"/>
    <col min="13" max="13" width="2.1640625" bestFit="1" customWidth="1"/>
    <col min="14" max="16" width="3.1640625" bestFit="1" customWidth="1"/>
  </cols>
  <sheetData>
    <row r="3" spans="2:23" x14ac:dyDescent="0.2">
      <c r="B3" t="s">
        <v>11</v>
      </c>
      <c r="C3">
        <v>10000</v>
      </c>
    </row>
    <row r="6" spans="2:23" x14ac:dyDescent="0.2">
      <c r="C6" t="s">
        <v>2</v>
      </c>
      <c r="F6">
        <v>50</v>
      </c>
      <c r="G6">
        <f>F6/2</f>
        <v>25</v>
      </c>
      <c r="H6">
        <f t="shared" ref="H6:L6" si="0">G6/2</f>
        <v>12.5</v>
      </c>
      <c r="I6">
        <f t="shared" si="0"/>
        <v>6.25</v>
      </c>
      <c r="J6" s="4">
        <f t="shared" si="0"/>
        <v>3.125</v>
      </c>
      <c r="K6" s="4">
        <f t="shared" si="0"/>
        <v>1.5625</v>
      </c>
      <c r="L6" s="4">
        <f t="shared" si="0"/>
        <v>0.78125</v>
      </c>
      <c r="M6">
        <v>0</v>
      </c>
    </row>
    <row r="8" spans="2:23" x14ac:dyDescent="0.2">
      <c r="D8" s="1"/>
      <c r="E8" s="1">
        <v>1</v>
      </c>
      <c r="F8" s="1">
        <v>2</v>
      </c>
      <c r="G8" s="1">
        <v>3</v>
      </c>
      <c r="H8" s="1">
        <v>4</v>
      </c>
      <c r="I8" s="1">
        <v>5</v>
      </c>
      <c r="J8" s="1">
        <v>6</v>
      </c>
      <c r="K8" s="1">
        <v>7</v>
      </c>
      <c r="L8" s="1">
        <v>8</v>
      </c>
      <c r="M8" s="1">
        <v>9</v>
      </c>
      <c r="N8" s="1">
        <v>10</v>
      </c>
      <c r="O8" s="1">
        <v>11</v>
      </c>
      <c r="P8" s="1">
        <v>12</v>
      </c>
    </row>
    <row r="9" spans="2:23" x14ac:dyDescent="0.2">
      <c r="D9" s="1" t="s">
        <v>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23" x14ac:dyDescent="0.2">
      <c r="D10" s="1" t="s">
        <v>4</v>
      </c>
      <c r="E10" s="1"/>
      <c r="F10" s="1">
        <v>50</v>
      </c>
      <c r="G10" s="1">
        <f>F10/2</f>
        <v>25</v>
      </c>
      <c r="H10" s="1">
        <f t="shared" ref="H10:L12" si="1">G10/2</f>
        <v>12.5</v>
      </c>
      <c r="I10" s="1">
        <f t="shared" si="1"/>
        <v>6.25</v>
      </c>
      <c r="J10" s="7">
        <f t="shared" si="1"/>
        <v>3.125</v>
      </c>
      <c r="K10" s="7">
        <f t="shared" si="1"/>
        <v>1.5625</v>
      </c>
      <c r="L10" s="7">
        <f t="shared" si="1"/>
        <v>0.78125</v>
      </c>
      <c r="M10" s="1">
        <v>0</v>
      </c>
      <c r="N10" s="1"/>
      <c r="O10" s="1"/>
      <c r="P10" s="1"/>
    </row>
    <row r="11" spans="2:23" x14ac:dyDescent="0.2">
      <c r="D11" s="1" t="s">
        <v>5</v>
      </c>
      <c r="E11" s="1"/>
      <c r="F11" s="1">
        <v>50</v>
      </c>
      <c r="G11" s="1">
        <f>F11/2</f>
        <v>25</v>
      </c>
      <c r="H11" s="1">
        <f t="shared" si="1"/>
        <v>12.5</v>
      </c>
      <c r="I11" s="1">
        <f t="shared" si="1"/>
        <v>6.25</v>
      </c>
      <c r="J11" s="7">
        <f t="shared" si="1"/>
        <v>3.125</v>
      </c>
      <c r="K11" s="7">
        <f t="shared" si="1"/>
        <v>1.5625</v>
      </c>
      <c r="L11" s="7">
        <f t="shared" si="1"/>
        <v>0.78125</v>
      </c>
      <c r="M11" s="1">
        <v>0</v>
      </c>
      <c r="N11" s="1"/>
      <c r="O11" s="1"/>
      <c r="P11" s="1"/>
    </row>
    <row r="12" spans="2:23" x14ac:dyDescent="0.2">
      <c r="D12" s="1" t="s">
        <v>6</v>
      </c>
      <c r="E12" s="1"/>
      <c r="F12" s="1">
        <v>50</v>
      </c>
      <c r="G12" s="1">
        <f>F12/2</f>
        <v>25</v>
      </c>
      <c r="H12" s="1">
        <f t="shared" si="1"/>
        <v>12.5</v>
      </c>
      <c r="I12" s="1">
        <f t="shared" si="1"/>
        <v>6.25</v>
      </c>
      <c r="J12" s="7">
        <f t="shared" si="1"/>
        <v>3.125</v>
      </c>
      <c r="K12" s="7">
        <f t="shared" si="1"/>
        <v>1.5625</v>
      </c>
      <c r="L12" s="7">
        <f t="shared" si="1"/>
        <v>0.78125</v>
      </c>
      <c r="M12" s="1">
        <v>0</v>
      </c>
      <c r="N12" s="1"/>
      <c r="O12" s="1"/>
      <c r="P12" s="1"/>
      <c r="S12" t="s">
        <v>15</v>
      </c>
      <c r="T12">
        <f>(T14*T15)/T13</f>
        <v>66.666666666666671</v>
      </c>
      <c r="W12">
        <f>COUNTA(F10:M12)</f>
        <v>24</v>
      </c>
    </row>
    <row r="13" spans="2:23" x14ac:dyDescent="0.2">
      <c r="D13" s="1" t="s">
        <v>7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S13" t="s">
        <v>12</v>
      </c>
      <c r="T13">
        <v>150</v>
      </c>
      <c r="W13">
        <f>50*W12</f>
        <v>1200</v>
      </c>
    </row>
    <row r="14" spans="2:23" x14ac:dyDescent="0.2">
      <c r="D14" s="1" t="s">
        <v>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S14" t="s">
        <v>13</v>
      </c>
      <c r="T14">
        <v>200</v>
      </c>
      <c r="W14">
        <v>5000</v>
      </c>
    </row>
    <row r="15" spans="2:23" x14ac:dyDescent="0.2">
      <c r="D15" s="1" t="s">
        <v>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S15" t="s">
        <v>14</v>
      </c>
      <c r="T15">
        <v>50</v>
      </c>
    </row>
    <row r="16" spans="2:23" x14ac:dyDescent="0.2">
      <c r="D16" s="1" t="s">
        <v>10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9:23" x14ac:dyDescent="0.2">
      <c r="S17" t="s">
        <v>17</v>
      </c>
      <c r="T17">
        <f>300*4</f>
        <v>1200</v>
      </c>
      <c r="W17" t="s">
        <v>18</v>
      </c>
    </row>
    <row r="18" spans="19:23" x14ac:dyDescent="0.2">
      <c r="S18" t="s">
        <v>16</v>
      </c>
      <c r="T18">
        <f>(T17*T12)/C3</f>
        <v>8</v>
      </c>
      <c r="W18">
        <v>0.33300000000000002</v>
      </c>
    </row>
    <row r="19" spans="19:23" x14ac:dyDescent="0.2">
      <c r="W19" t="s">
        <v>19</v>
      </c>
    </row>
    <row r="20" spans="19:23" x14ac:dyDescent="0.2">
      <c r="W20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32F16-2875-DB45-A725-37FFF3ACB8B4}">
  <dimension ref="A1:F19"/>
  <sheetViews>
    <sheetView workbookViewId="0">
      <selection activeCell="C5" sqref="C5:F15"/>
    </sheetView>
  </sheetViews>
  <sheetFormatPr baseColWidth="10" defaultRowHeight="16" x14ac:dyDescent="0.2"/>
  <sheetData>
    <row r="1" spans="1:6" x14ac:dyDescent="0.2">
      <c r="A1" t="s">
        <v>1</v>
      </c>
    </row>
    <row r="2" spans="1:6" x14ac:dyDescent="0.2">
      <c r="A2">
        <v>10000</v>
      </c>
    </row>
    <row r="3" spans="1:6" x14ac:dyDescent="0.2">
      <c r="A3">
        <f>A2/10</f>
        <v>1000</v>
      </c>
    </row>
    <row r="5" spans="1:6" x14ac:dyDescent="0.2">
      <c r="C5" s="1" t="s">
        <v>0</v>
      </c>
      <c r="D5" s="1" t="s">
        <v>60</v>
      </c>
      <c r="E5" s="1" t="s">
        <v>58</v>
      </c>
      <c r="F5" s="1" t="s">
        <v>59</v>
      </c>
    </row>
    <row r="6" spans="1:6" x14ac:dyDescent="0.2">
      <c r="C6" s="1">
        <v>1</v>
      </c>
      <c r="D6" s="1">
        <v>20</v>
      </c>
      <c r="E6" s="1">
        <v>4</v>
      </c>
      <c r="F6" s="1">
        <f>D6*E6*1000/$A$2</f>
        <v>8</v>
      </c>
    </row>
    <row r="7" spans="1:6" x14ac:dyDescent="0.2">
      <c r="C7" s="1">
        <v>2</v>
      </c>
      <c r="D7" s="1">
        <v>20</v>
      </c>
      <c r="E7" s="1">
        <v>4</v>
      </c>
      <c r="F7" s="1">
        <f t="shared" ref="F7:F15" si="0">D7*E7*1000/$A$3</f>
        <v>80</v>
      </c>
    </row>
    <row r="8" spans="1:6" x14ac:dyDescent="0.2">
      <c r="C8" s="1">
        <v>3</v>
      </c>
      <c r="D8" s="1">
        <v>10</v>
      </c>
      <c r="E8" s="1">
        <v>4</v>
      </c>
      <c r="F8" s="1">
        <f t="shared" si="0"/>
        <v>40</v>
      </c>
    </row>
    <row r="9" spans="1:6" x14ac:dyDescent="0.2">
      <c r="C9" s="1">
        <v>4</v>
      </c>
      <c r="D9" s="1">
        <v>10</v>
      </c>
      <c r="E9" s="1">
        <v>4</v>
      </c>
      <c r="F9" s="1">
        <f t="shared" si="0"/>
        <v>40</v>
      </c>
    </row>
    <row r="10" spans="1:6" x14ac:dyDescent="0.2">
      <c r="C10" s="1">
        <v>5</v>
      </c>
      <c r="D10" s="1">
        <v>5</v>
      </c>
      <c r="E10" s="1">
        <v>4</v>
      </c>
      <c r="F10" s="1">
        <f t="shared" si="0"/>
        <v>20</v>
      </c>
    </row>
    <row r="11" spans="1:6" x14ac:dyDescent="0.2">
      <c r="C11" s="1">
        <v>6</v>
      </c>
      <c r="D11" s="1">
        <v>5</v>
      </c>
      <c r="E11" s="1">
        <v>4</v>
      </c>
      <c r="F11" s="1">
        <f t="shared" si="0"/>
        <v>20</v>
      </c>
    </row>
    <row r="12" spans="1:6" x14ac:dyDescent="0.2">
      <c r="C12" s="1">
        <v>7</v>
      </c>
      <c r="D12" s="1">
        <v>2.5</v>
      </c>
      <c r="E12" s="1">
        <v>4</v>
      </c>
      <c r="F12" s="1">
        <f t="shared" si="0"/>
        <v>10</v>
      </c>
    </row>
    <row r="13" spans="1:6" x14ac:dyDescent="0.2">
      <c r="C13" s="1">
        <v>8</v>
      </c>
      <c r="D13" s="1">
        <v>2.5</v>
      </c>
      <c r="E13" s="1">
        <v>4</v>
      </c>
      <c r="F13" s="1">
        <f t="shared" si="0"/>
        <v>10</v>
      </c>
    </row>
    <row r="14" spans="1:6" x14ac:dyDescent="0.2">
      <c r="C14" s="1">
        <v>9</v>
      </c>
      <c r="D14" s="1">
        <v>0</v>
      </c>
      <c r="E14" s="1">
        <v>4</v>
      </c>
      <c r="F14" s="1">
        <f t="shared" si="0"/>
        <v>0</v>
      </c>
    </row>
    <row r="15" spans="1:6" x14ac:dyDescent="0.2">
      <c r="C15" s="1">
        <v>10</v>
      </c>
      <c r="D15" s="1">
        <v>0</v>
      </c>
      <c r="E15" s="1">
        <v>4</v>
      </c>
      <c r="F15" s="1">
        <f t="shared" si="0"/>
        <v>0</v>
      </c>
    </row>
    <row r="19" spans="5:5" x14ac:dyDescent="0.2">
      <c r="E19">
        <f>SUM(E6:E15)</f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240613_data</vt:lpstr>
      <vt:lpstr>240612_data</vt:lpstr>
      <vt:lpstr>Sheet3</vt:lpstr>
      <vt:lpstr>Original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2024-06-11T17:02:35Z</dcterms:created>
  <dcterms:modified xsi:type="dcterms:W3CDTF">2024-06-19T00:41:09Z</dcterms:modified>
</cp:coreProperties>
</file>