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hrynramsey/Library/CloudStorage/GoogleDrive-kramsey@uri.edu/Shared drives/KRamsey Lab/Kathryn/Data/"/>
    </mc:Choice>
  </mc:AlternateContent>
  <xr:revisionPtr revIDLastSave="0" documentId="13_ncr:1_{2257FFEF-A89B-A845-B368-9A012EF2C26E}" xr6:coauthVersionLast="47" xr6:coauthVersionMax="47" xr10:uidLastSave="{00000000-0000-0000-0000-000000000000}"/>
  <bookViews>
    <workbookView xWindow="4340" yWindow="3220" windowWidth="28040" windowHeight="17440" xr2:uid="{405A8737-5574-7D46-8ED2-DD63DF4E593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H37" i="1"/>
  <c r="G38" i="1"/>
  <c r="H38" i="1"/>
  <c r="G39" i="1"/>
  <c r="H39" i="1"/>
  <c r="G31" i="1"/>
  <c r="H31" i="1"/>
  <c r="G32" i="1"/>
  <c r="H32" i="1"/>
  <c r="G33" i="1"/>
  <c r="H33" i="1"/>
  <c r="G23" i="1"/>
  <c r="H23" i="1"/>
  <c r="G24" i="1"/>
  <c r="H24" i="1"/>
  <c r="G25" i="1"/>
  <c r="H25" i="1"/>
  <c r="G26" i="1"/>
  <c r="H26" i="1"/>
  <c r="G27" i="1"/>
  <c r="H27" i="1"/>
  <c r="G28" i="1"/>
  <c r="H28" i="1"/>
  <c r="F23" i="1"/>
  <c r="D36" i="1"/>
  <c r="E36" i="1"/>
  <c r="F36" i="1"/>
  <c r="G36" i="1"/>
  <c r="H36" i="1"/>
  <c r="D30" i="1"/>
  <c r="E30" i="1"/>
  <c r="F30" i="1"/>
  <c r="G30" i="1"/>
  <c r="H30" i="1"/>
  <c r="D22" i="1"/>
  <c r="E22" i="1"/>
  <c r="F22" i="1"/>
  <c r="G22" i="1"/>
  <c r="H22" i="1"/>
  <c r="C36" i="1"/>
  <c r="C30" i="1"/>
  <c r="C22" i="1"/>
  <c r="I18" i="1"/>
  <c r="I17" i="1"/>
  <c r="I16" i="1"/>
  <c r="I15" i="1"/>
  <c r="H14" i="1"/>
  <c r="F37" i="1" l="1"/>
  <c r="F38" i="1"/>
  <c r="F39" i="1"/>
  <c r="F31" i="1"/>
  <c r="F32" i="1"/>
  <c r="F33" i="1"/>
  <c r="F24" i="1"/>
  <c r="F25" i="1"/>
  <c r="F26" i="1"/>
  <c r="F27" i="1"/>
  <c r="F28" i="1"/>
  <c r="D37" i="1"/>
  <c r="E37" i="1"/>
  <c r="D38" i="1"/>
  <c r="E38" i="1"/>
  <c r="D39" i="1"/>
  <c r="E39" i="1"/>
  <c r="C39" i="1"/>
  <c r="C38" i="1"/>
  <c r="C37" i="1"/>
  <c r="D31" i="1"/>
  <c r="E31" i="1"/>
  <c r="D32" i="1"/>
  <c r="E32" i="1"/>
  <c r="D33" i="1"/>
  <c r="E33" i="1"/>
  <c r="C33" i="1"/>
  <c r="C32" i="1"/>
  <c r="C31" i="1"/>
  <c r="D23" i="1"/>
  <c r="E23" i="1"/>
  <c r="D24" i="1"/>
  <c r="E24" i="1"/>
  <c r="D25" i="1"/>
  <c r="E25" i="1"/>
  <c r="D26" i="1"/>
  <c r="E26" i="1"/>
  <c r="D27" i="1"/>
  <c r="E27" i="1"/>
  <c r="D28" i="1"/>
  <c r="E28" i="1"/>
  <c r="C24" i="1"/>
  <c r="C25" i="1"/>
  <c r="C26" i="1"/>
  <c r="C27" i="1"/>
  <c r="C28" i="1"/>
  <c r="C23" i="1"/>
  <c r="D3" i="1"/>
  <c r="S4" i="1"/>
  <c r="S5" i="1"/>
  <c r="S6" i="1"/>
  <c r="S3" i="1"/>
  <c r="R4" i="1"/>
  <c r="R5" i="1"/>
  <c r="R6" i="1"/>
  <c r="R3" i="1"/>
  <c r="C3" i="1" l="1"/>
  <c r="G3" i="1" l="1"/>
  <c r="G5" i="1" s="1"/>
  <c r="G6" i="1" s="1"/>
</calcChain>
</file>

<file path=xl/sharedStrings.xml><?xml version="1.0" encoding="utf-8"?>
<sst xmlns="http://schemas.openxmlformats.org/spreadsheetml/2006/main" count="32" uniqueCount="24">
  <si>
    <t>9am</t>
  </si>
  <si>
    <t>Sample</t>
  </si>
  <si>
    <t>Measured OD600</t>
  </si>
  <si>
    <t>Dilution factor</t>
  </si>
  <si>
    <t>Calculated OD600</t>
  </si>
  <si>
    <t>Desired OD600</t>
  </si>
  <si>
    <t>Desired vol (mL)</t>
  </si>
  <si>
    <t>Required vol of culture</t>
  </si>
  <si>
    <t>Tube #</t>
  </si>
  <si>
    <t>Vol of culture (mL)</t>
  </si>
  <si>
    <t>Stock KSG (mg/mL)</t>
  </si>
  <si>
    <t>final [KSG] (mg/mL)</t>
  </si>
  <si>
    <t>KSG to add (mL)</t>
  </si>
  <si>
    <t>H2O to add (ml)</t>
  </si>
  <si>
    <t>1A</t>
  </si>
  <si>
    <t>1B</t>
  </si>
  <si>
    <t>2A</t>
  </si>
  <si>
    <t>2B</t>
  </si>
  <si>
    <t>3A</t>
  </si>
  <si>
    <t>3B</t>
  </si>
  <si>
    <t>[KSG] (mg/mL)</t>
  </si>
  <si>
    <t>Averages</t>
  </si>
  <si>
    <t>StDev</t>
  </si>
  <si>
    <t>Relative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</si>
</sst>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18" fontId="0" fillId="0" borderId="1" xfId="0" applyNumberFormat="1" applyBorder="1"/>
    <xf numFmtId="164" fontId="0" fillId="0" borderId="0" xfId="0" applyNumberFormat="1"/>
    <xf numFmtId="14" fontId="0" fillId="0" borderId="1" xfId="0" applyNumberFormat="1" applyBorder="1"/>
    <xf numFmtId="164" fontId="0" fillId="0" borderId="1" xfId="0" applyNumberFormat="1" applyBorder="1"/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6474190726161"/>
          <c:y val="5.6875546806649156E-2"/>
          <c:w val="0.8402130358705161"/>
          <c:h val="0.77651975794692352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Sheet1!$C$15</c:f>
              <c:strCache>
                <c:ptCount val="1"/>
                <c:pt idx="0">
                  <c:v>1A</c:v>
                </c:pt>
              </c:strCache>
            </c:strRef>
          </c:tx>
          <c:spPr>
            <a:ln w="19050" cap="rnd">
              <a:solidFill>
                <a:schemeClr val="accent2">
                  <a:shade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shade val="53000"/>
                </a:schemeClr>
              </a:solidFill>
              <a:ln w="9525">
                <a:solidFill>
                  <a:schemeClr val="accent2">
                    <a:shade val="53000"/>
                  </a:schemeClr>
                </a:solidFill>
              </a:ln>
              <a:effectLst/>
            </c:spPr>
          </c:marker>
          <c:xVal>
            <c:numRef>
              <c:f>Sheet1!$D$14:$I$14</c:f>
              <c:numCache>
                <c:formatCode>General</c:formatCode>
                <c:ptCount val="6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260</c:v>
                </c:pt>
                <c:pt idx="5">
                  <c:v>1320</c:v>
                </c:pt>
              </c:numCache>
            </c:numRef>
          </c:xVal>
          <c:yVal>
            <c:numRef>
              <c:f>Sheet1!$D$15:$I$15</c:f>
              <c:numCache>
                <c:formatCode>General</c:formatCode>
                <c:ptCount val="6"/>
                <c:pt idx="0">
                  <c:v>0.31900000000000001</c:v>
                </c:pt>
                <c:pt idx="1">
                  <c:v>0.30199999999999999</c:v>
                </c:pt>
                <c:pt idx="2">
                  <c:v>0.32200000000000001</c:v>
                </c:pt>
                <c:pt idx="3">
                  <c:v>0.35199999999999998</c:v>
                </c:pt>
                <c:pt idx="4">
                  <c:v>0.41299999999999998</c:v>
                </c:pt>
                <c:pt idx="5">
                  <c:v>0.626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82-AA4B-8B88-61CD8C3E197A}"/>
            </c:ext>
          </c:extLst>
        </c:ser>
        <c:ser>
          <c:idx val="1"/>
          <c:order val="1"/>
          <c:tx>
            <c:strRef>
              <c:f>Sheet1!$C$16</c:f>
              <c:strCache>
                <c:ptCount val="1"/>
                <c:pt idx="0">
                  <c:v>1B</c:v>
                </c:pt>
              </c:strCache>
            </c:strRef>
          </c:tx>
          <c:spPr>
            <a:ln w="19050" cap="rnd">
              <a:solidFill>
                <a:schemeClr val="accent2">
                  <a:shade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shade val="76000"/>
                </a:schemeClr>
              </a:solidFill>
              <a:ln w="9525">
                <a:solidFill>
                  <a:schemeClr val="accent2">
                    <a:shade val="76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[1]Setup!$V$64:$Z$64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9.4514924398125793E-3</c:v>
                  </c:pt>
                  <c:pt idx="2">
                    <c:v>1.3716511312374266E-2</c:v>
                  </c:pt>
                  <c:pt idx="3">
                    <c:v>2.1026718556909164E-2</c:v>
                  </c:pt>
                  <c:pt idx="4">
                    <c:v>0</c:v>
                  </c:pt>
                </c:numCache>
              </c:numRef>
            </c:plus>
            <c:minus>
              <c:numRef>
                <c:f>[1]Setup!$V$64:$Z$64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9.4514924398125793E-3</c:v>
                  </c:pt>
                  <c:pt idx="2">
                    <c:v>1.3716511312374266E-2</c:v>
                  </c:pt>
                  <c:pt idx="3">
                    <c:v>2.1026718556909164E-2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Sheet1!$D$14:$I$14</c:f>
              <c:numCache>
                <c:formatCode>General</c:formatCode>
                <c:ptCount val="6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260</c:v>
                </c:pt>
                <c:pt idx="5">
                  <c:v>1320</c:v>
                </c:pt>
              </c:numCache>
            </c:numRef>
          </c:xVal>
          <c:yVal>
            <c:numRef>
              <c:f>Sheet1!$D$16:$I$16</c:f>
              <c:numCache>
                <c:formatCode>General</c:formatCode>
                <c:ptCount val="6"/>
                <c:pt idx="0">
                  <c:v>0.31900000000000001</c:v>
                </c:pt>
                <c:pt idx="1">
                  <c:v>0.309</c:v>
                </c:pt>
                <c:pt idx="2">
                  <c:v>0.32800000000000001</c:v>
                </c:pt>
                <c:pt idx="3">
                  <c:v>0.33400000000000002</c:v>
                </c:pt>
                <c:pt idx="4">
                  <c:v>0.39800000000000002</c:v>
                </c:pt>
                <c:pt idx="5">
                  <c:v>0.61599999999999999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82-AA4B-8B88-61CD8C3E197A}"/>
            </c:ext>
          </c:extLst>
        </c:ser>
        <c:ser>
          <c:idx val="2"/>
          <c:order val="2"/>
          <c:tx>
            <c:strRef>
              <c:f>Sheet1!$C$17</c:f>
              <c:strCache>
                <c:ptCount val="1"/>
                <c:pt idx="0">
                  <c:v>2A</c:v>
                </c:pt>
              </c:strCache>
            </c:strRef>
          </c:tx>
          <c:spPr>
            <a:ln w="19050" cap="rnd">
              <a:solidFill>
                <a:schemeClr val="accent2">
                  <a:shade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[1]Setup!$V$65:$Z$65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1.812001991587835E-2</c:v>
                  </c:pt>
                  <c:pt idx="2">
                    <c:v>9.7550467185639842E-3</c:v>
                  </c:pt>
                  <c:pt idx="3">
                    <c:v>1.0253498753067936E-2</c:v>
                  </c:pt>
                  <c:pt idx="4">
                    <c:v>0.11629353113863575</c:v>
                  </c:pt>
                </c:numCache>
              </c:numRef>
            </c:plus>
            <c:minus>
              <c:numRef>
                <c:f>[1]Setup!$V$65:$Z$65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1.812001991587835E-2</c:v>
                  </c:pt>
                  <c:pt idx="2">
                    <c:v>9.7550467185639842E-3</c:v>
                  </c:pt>
                  <c:pt idx="3">
                    <c:v>1.0253498753067936E-2</c:v>
                  </c:pt>
                  <c:pt idx="4">
                    <c:v>0.11629353113863575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Sheet1!$D$14:$I$14</c:f>
              <c:numCache>
                <c:formatCode>General</c:formatCode>
                <c:ptCount val="6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260</c:v>
                </c:pt>
                <c:pt idx="5">
                  <c:v>1320</c:v>
                </c:pt>
              </c:numCache>
            </c:numRef>
          </c:xVal>
          <c:yVal>
            <c:numRef>
              <c:f>Sheet1!$D$17:$I$17</c:f>
              <c:numCache>
                <c:formatCode>General</c:formatCode>
                <c:ptCount val="6"/>
                <c:pt idx="0">
                  <c:v>0.31900000000000001</c:v>
                </c:pt>
                <c:pt idx="1">
                  <c:v>0.307</c:v>
                </c:pt>
                <c:pt idx="2">
                  <c:v>0.34</c:v>
                </c:pt>
                <c:pt idx="3">
                  <c:v>0.379</c:v>
                </c:pt>
                <c:pt idx="4">
                  <c:v>0.47399999999999998</c:v>
                </c:pt>
                <c:pt idx="5">
                  <c:v>0.75600000000000001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182-AA4B-8B88-61CD8C3E197A}"/>
            </c:ext>
          </c:extLst>
        </c:ser>
        <c:ser>
          <c:idx val="3"/>
          <c:order val="3"/>
          <c:tx>
            <c:strRef>
              <c:f>Sheet1!$C$18</c:f>
              <c:strCache>
                <c:ptCount val="1"/>
                <c:pt idx="0">
                  <c:v>2B</c:v>
                </c:pt>
              </c:strCache>
            </c:strRef>
          </c:tx>
          <c:spPr>
            <a:ln w="19050" cap="rnd">
              <a:solidFill>
                <a:schemeClr val="accent2">
                  <a:tint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Sheet1!$D$14:$I$14</c:f>
              <c:numCache>
                <c:formatCode>General</c:formatCode>
                <c:ptCount val="6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260</c:v>
                </c:pt>
                <c:pt idx="5">
                  <c:v>1320</c:v>
                </c:pt>
              </c:numCache>
            </c:numRef>
          </c:xVal>
          <c:yVal>
            <c:numRef>
              <c:f>Sheet1!$D$18:$I$18</c:f>
              <c:numCache>
                <c:formatCode>General</c:formatCode>
                <c:ptCount val="6"/>
                <c:pt idx="0">
                  <c:v>0.31900000000000001</c:v>
                </c:pt>
                <c:pt idx="1">
                  <c:v>0.312</c:v>
                </c:pt>
                <c:pt idx="2">
                  <c:v>0.33800000000000002</c:v>
                </c:pt>
                <c:pt idx="3">
                  <c:v>0.36899999999999999</c:v>
                </c:pt>
                <c:pt idx="4">
                  <c:v>0.46300000000000002</c:v>
                </c:pt>
                <c:pt idx="5">
                  <c:v>0.74199999999999999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182-AA4B-8B88-61CD8C3E197A}"/>
            </c:ext>
          </c:extLst>
        </c:ser>
        <c:ser>
          <c:idx val="4"/>
          <c:order val="4"/>
          <c:tx>
            <c:strRef>
              <c:f>Sheet1!$C$19</c:f>
              <c:strCache>
                <c:ptCount val="1"/>
                <c:pt idx="0">
                  <c:v>3A</c:v>
                </c:pt>
              </c:strCache>
            </c:strRef>
          </c:tx>
          <c:spPr>
            <a:ln w="19050" cap="rnd">
              <a:solidFill>
                <a:schemeClr val="accent2">
                  <a:tint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54000"/>
                </a:schemeClr>
              </a:solidFill>
              <a:ln w="9525">
                <a:solidFill>
                  <a:schemeClr val="accent2">
                    <a:tint val="54000"/>
                  </a:schemeClr>
                </a:solidFill>
              </a:ln>
              <a:effectLst/>
            </c:spPr>
          </c:marker>
          <c:xVal>
            <c:numRef>
              <c:f>Sheet1!$D$14:$I$14</c:f>
              <c:numCache>
                <c:formatCode>General</c:formatCode>
                <c:ptCount val="6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260</c:v>
                </c:pt>
                <c:pt idx="5">
                  <c:v>1320</c:v>
                </c:pt>
              </c:numCache>
            </c:numRef>
          </c:xVal>
          <c:yVal>
            <c:numRef>
              <c:f>Sheet1!$D$19:$I$19</c:f>
              <c:numCache>
                <c:formatCode>General</c:formatCode>
                <c:ptCount val="6"/>
                <c:pt idx="0">
                  <c:v>0.31900000000000001</c:v>
                </c:pt>
                <c:pt idx="1">
                  <c:v>0.311</c:v>
                </c:pt>
                <c:pt idx="2">
                  <c:v>0.35</c:v>
                </c:pt>
                <c:pt idx="3">
                  <c:v>0.38</c:v>
                </c:pt>
                <c:pt idx="4">
                  <c:v>0.57699999999999996</c:v>
                </c:pt>
                <c:pt idx="5">
                  <c:v>1.7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182-AA4B-8B88-61CD8C3E197A}"/>
            </c:ext>
          </c:extLst>
        </c:ser>
        <c:ser>
          <c:idx val="5"/>
          <c:order val="5"/>
          <c:tx>
            <c:strRef>
              <c:f>Sheet1!$C$20</c:f>
              <c:strCache>
                <c:ptCount val="1"/>
                <c:pt idx="0">
                  <c:v>3B</c:v>
                </c:pt>
              </c:strCache>
            </c:strRef>
          </c:tx>
          <c:spPr>
            <a:ln w="19050" cap="rnd">
              <a:solidFill>
                <a:schemeClr val="accent2">
                  <a:tint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50000"/>
                </a:schemeClr>
              </a:solidFill>
              <a:ln w="9525">
                <a:solidFill>
                  <a:schemeClr val="accent2">
                    <a:tint val="50000"/>
                  </a:schemeClr>
                </a:solidFill>
              </a:ln>
              <a:effectLst/>
            </c:spPr>
          </c:marker>
          <c:xVal>
            <c:numRef>
              <c:f>Sheet1!$D$14:$I$14</c:f>
              <c:numCache>
                <c:formatCode>General</c:formatCode>
                <c:ptCount val="6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260</c:v>
                </c:pt>
                <c:pt idx="5">
                  <c:v>1320</c:v>
                </c:pt>
              </c:numCache>
            </c:numRef>
          </c:xVal>
          <c:yVal>
            <c:numRef>
              <c:f>Sheet1!$D$20:$I$20</c:f>
              <c:numCache>
                <c:formatCode>General</c:formatCode>
                <c:ptCount val="6"/>
                <c:pt idx="0">
                  <c:v>0.31900000000000001</c:v>
                </c:pt>
                <c:pt idx="1">
                  <c:v>0.312</c:v>
                </c:pt>
                <c:pt idx="2">
                  <c:v>0.34599999999999997</c:v>
                </c:pt>
                <c:pt idx="3">
                  <c:v>0.38400000000000001</c:v>
                </c:pt>
                <c:pt idx="4">
                  <c:v>0.58599999999999997</c:v>
                </c:pt>
                <c:pt idx="5">
                  <c:v>1.82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182-AA4B-8B88-61CD8C3E1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9179744"/>
        <c:axId val="1419181472"/>
      </c:scatterChart>
      <c:valAx>
        <c:axId val="1419179744"/>
        <c:scaling>
          <c:orientation val="minMax"/>
          <c:max val="13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Time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81472"/>
        <c:crossesAt val="0.1"/>
        <c:crossBetween val="midCat"/>
        <c:majorUnit val="120"/>
      </c:valAx>
      <c:valAx>
        <c:axId val="1419181472"/>
        <c:scaling>
          <c:logBase val="10"/>
          <c:orientation val="minMax"/>
          <c:min val="0.1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 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79744"/>
        <c:crossesAt val="0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785352413430994"/>
          <c:y val="0.11591554003862731"/>
          <c:w val="0.70677432440263477"/>
          <c:h val="8.8168548506908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6474190726161"/>
          <c:y val="5.6875546806649156E-2"/>
          <c:w val="0.8402130358705161"/>
          <c:h val="0.77651975794692352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Sheet1!$B$31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chemeClr val="accent2">
                  <a:shade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shade val="53000"/>
                </a:schemeClr>
              </a:solidFill>
              <a:ln w="9525">
                <a:solidFill>
                  <a:schemeClr val="accent2">
                    <a:shade val="53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Sheet1!$C$37:$H$37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1.5516449743905434E-2</c:v>
                  </c:pt>
                  <c:pt idx="2">
                    <c:v>1.3299814066204726E-2</c:v>
                  </c:pt>
                  <c:pt idx="3">
                    <c:v>3.9899442198613862E-2</c:v>
                  </c:pt>
                  <c:pt idx="4">
                    <c:v>3.3249535165511573E-2</c:v>
                  </c:pt>
                  <c:pt idx="5">
                    <c:v>2.2166356777007876E-2</c:v>
                  </c:pt>
                </c:numCache>
              </c:numRef>
            </c:plus>
            <c:minus>
              <c:numRef>
                <c:f>Sheet1!$C$37:$H$37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1.5516449743905434E-2</c:v>
                  </c:pt>
                  <c:pt idx="2">
                    <c:v>1.3299814066204726E-2</c:v>
                  </c:pt>
                  <c:pt idx="3">
                    <c:v>3.9899442198613862E-2</c:v>
                  </c:pt>
                  <c:pt idx="4">
                    <c:v>3.3249535165511573E-2</c:v>
                  </c:pt>
                  <c:pt idx="5">
                    <c:v>2.2166356777007876E-2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Sheet1!$C$30:$H$30</c:f>
              <c:numCache>
                <c:formatCode>General</c:formatCode>
                <c:ptCount val="6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260</c:v>
                </c:pt>
                <c:pt idx="5">
                  <c:v>1320</c:v>
                </c:pt>
              </c:numCache>
            </c:numRef>
          </c:xVal>
          <c:yVal>
            <c:numRef>
              <c:f>Sheet1!$C$31:$H$31</c:f>
              <c:numCache>
                <c:formatCode>0.000</c:formatCode>
                <c:ptCount val="6"/>
                <c:pt idx="0">
                  <c:v>1</c:v>
                </c:pt>
                <c:pt idx="1">
                  <c:v>0.95768025078369901</c:v>
                </c:pt>
                <c:pt idx="2">
                  <c:v>1.018808777429467</c:v>
                </c:pt>
                <c:pt idx="3">
                  <c:v>1.0752351097178683</c:v>
                </c:pt>
                <c:pt idx="4">
                  <c:v>1.2711598746081505</c:v>
                </c:pt>
                <c:pt idx="5">
                  <c:v>1.9467084639498431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28-E044-8689-80EC86F6EB84}"/>
            </c:ext>
          </c:extLst>
        </c:ser>
        <c:ser>
          <c:idx val="1"/>
          <c:order val="1"/>
          <c:tx>
            <c:strRef>
              <c:f>Sheet1!$B$32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shade val="76000"/>
                </a:schemeClr>
              </a:solidFill>
              <a:ln w="9525">
                <a:solidFill>
                  <a:schemeClr val="accent2">
                    <a:shade val="76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Sheet1!$C$38:$H$38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1.1083178388503938E-2</c:v>
                  </c:pt>
                  <c:pt idx="2">
                    <c:v>4.4332713554015753E-3</c:v>
                  </c:pt>
                  <c:pt idx="3">
                    <c:v>2.2166356777007876E-2</c:v>
                  </c:pt>
                  <c:pt idx="4">
                    <c:v>2.4382992454708426E-2</c:v>
                  </c:pt>
                  <c:pt idx="5">
                    <c:v>3.1032899487810871E-2</c:v>
                  </c:pt>
                </c:numCache>
              </c:numRef>
            </c:plus>
            <c:minus>
              <c:numRef>
                <c:f>Sheet1!$C$38:$H$38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1.1083178388503938E-2</c:v>
                  </c:pt>
                  <c:pt idx="2">
                    <c:v>4.4332713554015753E-3</c:v>
                  </c:pt>
                  <c:pt idx="3">
                    <c:v>2.2166356777007876E-2</c:v>
                  </c:pt>
                  <c:pt idx="4">
                    <c:v>2.4382992454708426E-2</c:v>
                  </c:pt>
                  <c:pt idx="5">
                    <c:v>3.1032899487810871E-2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Sheet1!$C$30:$H$30</c:f>
              <c:numCache>
                <c:formatCode>General</c:formatCode>
                <c:ptCount val="6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260</c:v>
                </c:pt>
                <c:pt idx="5">
                  <c:v>1320</c:v>
                </c:pt>
              </c:numCache>
            </c:numRef>
          </c:xVal>
          <c:yVal>
            <c:numRef>
              <c:f>Sheet1!$C$32:$H$32</c:f>
              <c:numCache>
                <c:formatCode>0.000</c:formatCode>
                <c:ptCount val="6"/>
                <c:pt idx="0">
                  <c:v>1</c:v>
                </c:pt>
                <c:pt idx="1">
                  <c:v>0.97021943573667713</c:v>
                </c:pt>
                <c:pt idx="2">
                  <c:v>1.0626959247648902</c:v>
                </c:pt>
                <c:pt idx="3">
                  <c:v>1.1724137931034484</c:v>
                </c:pt>
                <c:pt idx="4">
                  <c:v>1.4686520376175549</c:v>
                </c:pt>
                <c:pt idx="5">
                  <c:v>2.3479623824451412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28-E044-8689-80EC86F6EB84}"/>
            </c:ext>
          </c:extLst>
        </c:ser>
        <c:ser>
          <c:idx val="2"/>
          <c:order val="2"/>
          <c:tx>
            <c:strRef>
              <c:f>Sheet1!$B$33</c:f>
              <c:strCache>
                <c:ptCount val="1"/>
                <c:pt idx="0">
                  <c:v>0</c:v>
                </c:pt>
              </c:strCache>
            </c:strRef>
          </c:tx>
          <c:spPr>
            <a:ln w="19050" cap="rnd">
              <a:solidFill>
                <a:schemeClr val="accent2">
                  <a:tint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Sheet1!$C$39:$H$39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2.2166356777007876E-3</c:v>
                  </c:pt>
                  <c:pt idx="2">
                    <c:v>8.8665427108031505E-3</c:v>
                  </c:pt>
                  <c:pt idx="3">
                    <c:v>8.8665427108031505E-3</c:v>
                  </c:pt>
                  <c:pt idx="4">
                    <c:v>1.9949721099307011E-2</c:v>
                  </c:pt>
                  <c:pt idx="5">
                    <c:v>0.26599628132409325</c:v>
                  </c:pt>
                </c:numCache>
              </c:numRef>
            </c:plus>
            <c:minus>
              <c:numRef>
                <c:f>Sheet1!$C$39:$H$39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2.2166356777007876E-3</c:v>
                  </c:pt>
                  <c:pt idx="2">
                    <c:v>8.8665427108031505E-3</c:v>
                  </c:pt>
                  <c:pt idx="3">
                    <c:v>8.8665427108031505E-3</c:v>
                  </c:pt>
                  <c:pt idx="4">
                    <c:v>1.9949721099307011E-2</c:v>
                  </c:pt>
                  <c:pt idx="5">
                    <c:v>0.26599628132409325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Sheet1!$C$30:$H$30</c:f>
              <c:numCache>
                <c:formatCode>General</c:formatCode>
                <c:ptCount val="6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260</c:v>
                </c:pt>
                <c:pt idx="5">
                  <c:v>1320</c:v>
                </c:pt>
              </c:numCache>
            </c:numRef>
          </c:xVal>
          <c:yVal>
            <c:numRef>
              <c:f>Sheet1!$C$33:$H$33</c:f>
              <c:numCache>
                <c:formatCode>0.000</c:formatCode>
                <c:ptCount val="6"/>
                <c:pt idx="0">
                  <c:v>1</c:v>
                </c:pt>
                <c:pt idx="1">
                  <c:v>0.97648902821316619</c:v>
                </c:pt>
                <c:pt idx="2">
                  <c:v>1.0909090909090908</c:v>
                </c:pt>
                <c:pt idx="3">
                  <c:v>1.1974921630094044</c:v>
                </c:pt>
                <c:pt idx="4">
                  <c:v>1.8228840125391848</c:v>
                </c:pt>
                <c:pt idx="5">
                  <c:v>5.5172413793103452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328-E044-8689-80EC86F6E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9179744"/>
        <c:axId val="1419181472"/>
      </c:scatterChart>
      <c:valAx>
        <c:axId val="1419179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Time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81472"/>
        <c:crossesAt val="0.1"/>
        <c:crossBetween val="midCat"/>
        <c:majorUnit val="120"/>
      </c:valAx>
      <c:valAx>
        <c:axId val="1419181472"/>
        <c:scaling>
          <c:logBase val="10"/>
          <c:orientation val="minMax"/>
          <c:min val="0.8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 Relative 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79744"/>
        <c:crossesAt val="0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314982269187734"/>
          <c:y val="5.0517557119714625E-2"/>
          <c:w val="0.45040082837468282"/>
          <c:h val="8.8168548506908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108858</xdr:colOff>
      <xdr:row>11</xdr:row>
      <xdr:rowOff>90713</xdr:rowOff>
    </xdr:from>
    <xdr:to>
      <xdr:col>15</xdr:col>
      <xdr:colOff>537030</xdr:colOff>
      <xdr:row>23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F69A50-E552-9B40-8398-F9B1428BC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45357</xdr:colOff>
      <xdr:row>28</xdr:row>
      <xdr:rowOff>90714</xdr:rowOff>
    </xdr:from>
    <xdr:to>
      <xdr:col>16</xdr:col>
      <xdr:colOff>145143</xdr:colOff>
      <xdr:row>54</xdr:row>
      <xdr:rowOff>145143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C4D6282-5FED-C04A-9906-CC48835F6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0.23815</cdr:x>
      <cdr:y>0.02898</cdr:y>
    </cdr:from>
    <cdr:to>
      <cdr:x>0.80914</cdr:x>
      <cdr:y>0.22732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69320A5-B9CC-8520-17A6-B92D6FA368CC}"/>
            </a:ext>
          </a:extLst>
        </cdr:cNvPr>
        <cdr:cNvSpPr txBox="1"/>
      </cdr:nvSpPr>
      <cdr:spPr>
        <a:xfrm xmlns:a="http://schemas.openxmlformats.org/drawingml/2006/main">
          <a:off x="1084944" y="78015"/>
          <a:ext cx="2601225" cy="5340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Tube number and replicate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0.1821</cdr:x>
      <cdr:y>0.0215</cdr:y>
    </cdr:from>
    <cdr:to>
      <cdr:x>0.69691</cdr:x>
      <cdr:y>0.12335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AF0D7E1-54F0-6B5F-42B6-33D2D1D72A5B}"/>
            </a:ext>
          </a:extLst>
        </cdr:cNvPr>
        <cdr:cNvSpPr txBox="1"/>
      </cdr:nvSpPr>
      <cdr:spPr>
        <a:xfrm xmlns:a="http://schemas.openxmlformats.org/drawingml/2006/main">
          <a:off x="920112" y="112731"/>
          <a:ext cx="2601225" cy="5340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Kasugamycin</a:t>
          </a:r>
          <a:r>
            <a:rPr lang="en-US" sz="1100" baseline="0"/>
            <a:t> concentration (mg/mL)</a:t>
          </a:r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athrynramsey/Library/CloudStorage/GoogleDrive-kramsey@uri.edu/Shared%20drives/KRamsey%20Lab/Kathryn/Data/240120_KSG_Inhib.xlsx" TargetMode="External"/><Relationship Id="rId1" Type="http://schemas.openxmlformats.org/officeDocument/2006/relationships/externalLinkPath" Target="240120_KSG_Inh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up"/>
    </sheetNames>
    <sheetDataSet>
      <sheetData sheetId="0">
        <row r="62">
          <cell r="O62">
            <v>0</v>
          </cell>
        </row>
        <row r="64">
          <cell r="V64">
            <v>0</v>
          </cell>
          <cell r="W64">
            <v>9.4514924398125793E-3</v>
          </cell>
          <cell r="X64">
            <v>1.3716511312374266E-2</v>
          </cell>
          <cell r="Y64">
            <v>2.1026718556909164E-2</v>
          </cell>
          <cell r="Z64">
            <v>0</v>
          </cell>
        </row>
        <row r="65">
          <cell r="V65">
            <v>0</v>
          </cell>
          <cell r="W65">
            <v>1.812001991587835E-2</v>
          </cell>
          <cell r="X65">
            <v>9.7550467185639842E-3</v>
          </cell>
          <cell r="Y65">
            <v>1.0253498753067936E-2</v>
          </cell>
          <cell r="Z65">
            <v>0.11629353113863575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D90FE-049D-734E-84A9-90B6964EE52E}">
  <dimension ref="A2:T39"/>
  <sheetViews>
    <sheetView tabSelected="1" zoomScale="140" zoomScaleNormal="140" workbookViewId="0">
      <selection activeCell="J44" sqref="J44"/>
    </sheetView>
  </sheetViews>
  <sheetFormatPr baseColWidth="10" defaultRowHeight="16" x14ac:dyDescent="0.2"/>
  <sheetData>
    <row r="2" spans="1:20" ht="51" x14ac:dyDescent="0.2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2</v>
      </c>
      <c r="O2" s="1" t="s">
        <v>8</v>
      </c>
      <c r="P2" s="2" t="s">
        <v>10</v>
      </c>
      <c r="Q2" s="2" t="s">
        <v>9</v>
      </c>
      <c r="R2" s="2" t="s">
        <v>12</v>
      </c>
      <c r="S2" s="2" t="s">
        <v>13</v>
      </c>
      <c r="T2" s="2" t="s">
        <v>11</v>
      </c>
    </row>
    <row r="3" spans="1:20" x14ac:dyDescent="0.2">
      <c r="A3">
        <v>1</v>
      </c>
      <c r="B3">
        <v>0.435</v>
      </c>
      <c r="C3">
        <f>1000/20</f>
        <v>50</v>
      </c>
      <c r="D3">
        <f>B3*C3</f>
        <v>21.75</v>
      </c>
      <c r="E3">
        <v>0.08</v>
      </c>
      <c r="F3">
        <v>50</v>
      </c>
      <c r="G3">
        <f>(E3*F3)/D3</f>
        <v>0.18390804597701149</v>
      </c>
      <c r="I3" t="s">
        <v>0</v>
      </c>
      <c r="O3" s="3">
        <v>1</v>
      </c>
      <c r="P3" s="3">
        <v>50</v>
      </c>
      <c r="Q3" s="3">
        <v>6</v>
      </c>
      <c r="R3" s="3">
        <f>(Q3*T3)/P3</f>
        <v>0.6</v>
      </c>
      <c r="S3" s="3">
        <f>0.6-R3</f>
        <v>0</v>
      </c>
      <c r="T3" s="3">
        <v>5</v>
      </c>
    </row>
    <row r="4" spans="1:20" x14ac:dyDescent="0.2">
      <c r="I4">
        <v>9.5000000000000001E-2</v>
      </c>
      <c r="O4" s="3">
        <v>2</v>
      </c>
      <c r="P4" s="3">
        <v>50</v>
      </c>
      <c r="Q4" s="3">
        <v>6</v>
      </c>
      <c r="R4" s="3">
        <f>(Q4*T4)/P4</f>
        <v>0.36</v>
      </c>
      <c r="S4" s="3">
        <f t="shared" ref="S4:S6" si="0">0.6-R4</f>
        <v>0.24</v>
      </c>
      <c r="T4" s="3">
        <v>3</v>
      </c>
    </row>
    <row r="5" spans="1:20" x14ac:dyDescent="0.2">
      <c r="G5">
        <f>G3*4</f>
        <v>0.73563218390804597</v>
      </c>
      <c r="O5" s="3">
        <v>3</v>
      </c>
      <c r="P5" s="3">
        <v>50</v>
      </c>
      <c r="Q5" s="3">
        <v>6</v>
      </c>
      <c r="R5" s="3">
        <f>(Q5*T5)/P5</f>
        <v>0.12</v>
      </c>
      <c r="S5" s="3">
        <f t="shared" si="0"/>
        <v>0.48</v>
      </c>
      <c r="T5" s="3">
        <v>1</v>
      </c>
    </row>
    <row r="6" spans="1:20" x14ac:dyDescent="0.2">
      <c r="G6">
        <f>G5-G3</f>
        <v>0.55172413793103448</v>
      </c>
      <c r="O6" s="3">
        <v>4</v>
      </c>
      <c r="P6" s="3">
        <v>50</v>
      </c>
      <c r="Q6" s="3">
        <v>6</v>
      </c>
      <c r="R6" s="3">
        <f>(Q6*T6)/P6</f>
        <v>0</v>
      </c>
      <c r="S6" s="3">
        <f t="shared" si="0"/>
        <v>0.6</v>
      </c>
      <c r="T6" s="3">
        <v>0</v>
      </c>
    </row>
    <row r="8" spans="1:20" x14ac:dyDescent="0.2">
      <c r="B8" t="s">
        <v>0</v>
      </c>
    </row>
    <row r="9" spans="1:20" x14ac:dyDescent="0.2">
      <c r="B9">
        <v>9.5000000000000001E-2</v>
      </c>
    </row>
    <row r="12" spans="1:20" x14ac:dyDescent="0.2">
      <c r="D12" s="8">
        <v>45328</v>
      </c>
      <c r="E12" s="8"/>
      <c r="F12" s="8"/>
      <c r="G12" s="8"/>
      <c r="H12" s="8"/>
      <c r="I12" s="6">
        <v>45329</v>
      </c>
    </row>
    <row r="13" spans="1:20" x14ac:dyDescent="0.2">
      <c r="D13" s="4">
        <v>0.53472222222222221</v>
      </c>
      <c r="E13" s="4">
        <v>0.55555555555555558</v>
      </c>
      <c r="F13" s="4">
        <v>0.57638888888888895</v>
      </c>
      <c r="G13" s="4">
        <v>0.59722222222222221</v>
      </c>
      <c r="H13" s="4">
        <v>0.71527777777777779</v>
      </c>
      <c r="I13" s="4">
        <v>0.43055555555555558</v>
      </c>
    </row>
    <row r="14" spans="1:20" ht="34" x14ac:dyDescent="0.2">
      <c r="B14" s="2" t="s">
        <v>20</v>
      </c>
      <c r="C14" s="3"/>
      <c r="D14" s="1">
        <v>0</v>
      </c>
      <c r="E14" s="1">
        <v>30</v>
      </c>
      <c r="F14" s="1">
        <v>60</v>
      </c>
      <c r="G14" s="1">
        <v>90</v>
      </c>
      <c r="H14" s="1">
        <f>170+90</f>
        <v>260</v>
      </c>
      <c r="I14" s="1">
        <v>1320</v>
      </c>
    </row>
    <row r="15" spans="1:20" x14ac:dyDescent="0.2">
      <c r="B15" s="1">
        <v>5</v>
      </c>
      <c r="C15" s="1" t="s">
        <v>14</v>
      </c>
      <c r="D15" s="3">
        <v>0.31900000000000001</v>
      </c>
      <c r="E15" s="3">
        <v>0.30199999999999999</v>
      </c>
      <c r="F15" s="3">
        <v>0.32200000000000001</v>
      </c>
      <c r="G15" s="3">
        <v>0.35199999999999998</v>
      </c>
      <c r="H15" s="3">
        <v>0.41299999999999998</v>
      </c>
      <c r="I15" s="3">
        <f>0.313*2</f>
        <v>0.626</v>
      </c>
    </row>
    <row r="16" spans="1:20" x14ac:dyDescent="0.2">
      <c r="B16" s="1">
        <v>5</v>
      </c>
      <c r="C16" s="1" t="s">
        <v>15</v>
      </c>
      <c r="D16" s="3">
        <v>0.31900000000000001</v>
      </c>
      <c r="E16" s="3">
        <v>0.309</v>
      </c>
      <c r="F16" s="3">
        <v>0.32800000000000001</v>
      </c>
      <c r="G16" s="3">
        <v>0.33400000000000002</v>
      </c>
      <c r="H16" s="3">
        <v>0.39800000000000002</v>
      </c>
      <c r="I16" s="3">
        <f>0.308*2</f>
        <v>0.61599999999999999</v>
      </c>
    </row>
    <row r="17" spans="2:9" x14ac:dyDescent="0.2">
      <c r="B17" s="1">
        <v>1</v>
      </c>
      <c r="C17" s="1" t="s">
        <v>16</v>
      </c>
      <c r="D17" s="3">
        <v>0.31900000000000001</v>
      </c>
      <c r="E17" s="3">
        <v>0.307</v>
      </c>
      <c r="F17" s="3">
        <v>0.34</v>
      </c>
      <c r="G17" s="3">
        <v>0.379</v>
      </c>
      <c r="H17" s="3">
        <v>0.47399999999999998</v>
      </c>
      <c r="I17" s="3">
        <f>0.378*2</f>
        <v>0.75600000000000001</v>
      </c>
    </row>
    <row r="18" spans="2:9" x14ac:dyDescent="0.2">
      <c r="B18" s="1">
        <v>1</v>
      </c>
      <c r="C18" s="1" t="s">
        <v>17</v>
      </c>
      <c r="D18" s="3">
        <v>0.31900000000000001</v>
      </c>
      <c r="E18" s="3">
        <v>0.312</v>
      </c>
      <c r="F18" s="3">
        <v>0.33800000000000002</v>
      </c>
      <c r="G18" s="3">
        <v>0.36899999999999999</v>
      </c>
      <c r="H18" s="3">
        <v>0.46300000000000002</v>
      </c>
      <c r="I18" s="3">
        <f>0.371*2</f>
        <v>0.74199999999999999</v>
      </c>
    </row>
    <row r="19" spans="2:9" x14ac:dyDescent="0.2">
      <c r="B19" s="1">
        <v>0</v>
      </c>
      <c r="C19" s="1" t="s">
        <v>18</v>
      </c>
      <c r="D19" s="3">
        <v>0.31900000000000001</v>
      </c>
      <c r="E19" s="3">
        <v>0.311</v>
      </c>
      <c r="F19" s="3">
        <v>0.35</v>
      </c>
      <c r="G19" s="3">
        <v>0.38</v>
      </c>
      <c r="H19" s="3">
        <v>0.57699999999999996</v>
      </c>
      <c r="I19" s="3">
        <v>1.7</v>
      </c>
    </row>
    <row r="20" spans="2:9" x14ac:dyDescent="0.2">
      <c r="B20" s="1">
        <v>0</v>
      </c>
      <c r="C20" s="1" t="s">
        <v>19</v>
      </c>
      <c r="D20" s="3">
        <v>0.31900000000000001</v>
      </c>
      <c r="E20" s="3">
        <v>0.312</v>
      </c>
      <c r="F20" s="3">
        <v>0.34599999999999997</v>
      </c>
      <c r="G20" s="3">
        <v>0.38400000000000001</v>
      </c>
      <c r="H20" s="3">
        <v>0.58599999999999997</v>
      </c>
      <c r="I20" s="3">
        <v>1.82</v>
      </c>
    </row>
    <row r="22" spans="2:9" x14ac:dyDescent="0.2">
      <c r="B22" t="s">
        <v>23</v>
      </c>
      <c r="C22">
        <f>D14</f>
        <v>0</v>
      </c>
      <c r="D22">
        <f t="shared" ref="D22:H22" si="1">E14</f>
        <v>30</v>
      </c>
      <c r="E22">
        <f t="shared" si="1"/>
        <v>60</v>
      </c>
      <c r="F22">
        <f t="shared" si="1"/>
        <v>90</v>
      </c>
      <c r="G22">
        <f t="shared" si="1"/>
        <v>260</v>
      </c>
      <c r="H22">
        <f t="shared" si="1"/>
        <v>1320</v>
      </c>
    </row>
    <row r="23" spans="2:9" x14ac:dyDescent="0.2">
      <c r="B23" s="1" t="s">
        <v>14</v>
      </c>
      <c r="C23" s="5">
        <f>D15/$D$15</f>
        <v>1</v>
      </c>
      <c r="D23" s="5">
        <f t="shared" ref="D23:E23" si="2">E15/$D$15</f>
        <v>0.9467084639498432</v>
      </c>
      <c r="E23" s="5">
        <f t="shared" si="2"/>
        <v>1.0094043887147335</v>
      </c>
      <c r="F23" s="5">
        <f>G15/$D$15</f>
        <v>1.103448275862069</v>
      </c>
      <c r="G23" s="5">
        <f t="shared" ref="G23:H23" si="3">H15/$D$15</f>
        <v>1.2946708463949843</v>
      </c>
      <c r="H23" s="5">
        <f t="shared" si="3"/>
        <v>1.9623824451410659</v>
      </c>
    </row>
    <row r="24" spans="2:9" x14ac:dyDescent="0.2">
      <c r="B24" s="1" t="s">
        <v>15</v>
      </c>
      <c r="C24" s="5">
        <f t="shared" ref="C24:E28" si="4">D16/$D$15</f>
        <v>1</v>
      </c>
      <c r="D24" s="5">
        <f t="shared" si="4"/>
        <v>0.96865203761755481</v>
      </c>
      <c r="E24" s="5">
        <f t="shared" si="4"/>
        <v>1.0282131661442007</v>
      </c>
      <c r="F24" s="5">
        <f t="shared" ref="F24:H24" si="5">G16/$D$15</f>
        <v>1.0470219435736678</v>
      </c>
      <c r="G24" s="5">
        <f t="shared" si="5"/>
        <v>1.2476489028213167</v>
      </c>
      <c r="H24" s="5">
        <f t="shared" si="5"/>
        <v>1.9310344827586206</v>
      </c>
    </row>
    <row r="25" spans="2:9" x14ac:dyDescent="0.2">
      <c r="B25" s="1" t="s">
        <v>16</v>
      </c>
      <c r="C25" s="5">
        <f t="shared" si="4"/>
        <v>1</v>
      </c>
      <c r="D25" s="5">
        <f t="shared" si="4"/>
        <v>0.96238244514106575</v>
      </c>
      <c r="E25" s="5">
        <f t="shared" si="4"/>
        <v>1.0658307210031348</v>
      </c>
      <c r="F25" s="5">
        <f t="shared" ref="F25:H25" si="6">G17/$D$15</f>
        <v>1.1880877742946709</v>
      </c>
      <c r="G25" s="5">
        <f t="shared" si="6"/>
        <v>1.4858934169278997</v>
      </c>
      <c r="H25" s="5">
        <f t="shared" si="6"/>
        <v>2.3699059561128526</v>
      </c>
    </row>
    <row r="26" spans="2:9" x14ac:dyDescent="0.2">
      <c r="B26" s="1" t="s">
        <v>17</v>
      </c>
      <c r="C26" s="5">
        <f t="shared" si="4"/>
        <v>1</v>
      </c>
      <c r="D26" s="5">
        <f t="shared" si="4"/>
        <v>0.9780564263322884</v>
      </c>
      <c r="E26" s="5">
        <f t="shared" si="4"/>
        <v>1.0595611285266457</v>
      </c>
      <c r="F26" s="5">
        <f t="shared" ref="F26:H26" si="7">G18/$D$15</f>
        <v>1.1567398119122256</v>
      </c>
      <c r="G26" s="5">
        <f t="shared" si="7"/>
        <v>1.4514106583072102</v>
      </c>
      <c r="H26" s="5">
        <f t="shared" si="7"/>
        <v>2.3260188087774294</v>
      </c>
    </row>
    <row r="27" spans="2:9" x14ac:dyDescent="0.2">
      <c r="B27" s="1" t="s">
        <v>18</v>
      </c>
      <c r="C27" s="5">
        <f t="shared" si="4"/>
        <v>1</v>
      </c>
      <c r="D27" s="5">
        <f t="shared" si="4"/>
        <v>0.97492163009404387</v>
      </c>
      <c r="E27" s="5">
        <f t="shared" si="4"/>
        <v>1.0971786833855799</v>
      </c>
      <c r="F27" s="5">
        <f t="shared" ref="F27:H27" si="8">G19/$D$15</f>
        <v>1.1912225705329154</v>
      </c>
      <c r="G27" s="5">
        <f t="shared" si="8"/>
        <v>1.8087774294670844</v>
      </c>
      <c r="H27" s="5">
        <f t="shared" si="8"/>
        <v>5.3291536050156738</v>
      </c>
    </row>
    <row r="28" spans="2:9" x14ac:dyDescent="0.2">
      <c r="B28" s="1" t="s">
        <v>19</v>
      </c>
      <c r="C28" s="5">
        <f t="shared" si="4"/>
        <v>1</v>
      </c>
      <c r="D28" s="5">
        <f t="shared" si="4"/>
        <v>0.9780564263322884</v>
      </c>
      <c r="E28" s="5">
        <f t="shared" si="4"/>
        <v>1.0846394984326018</v>
      </c>
      <c r="F28" s="5">
        <f t="shared" ref="F28:H28" si="9">G20/$D$15</f>
        <v>1.2037617554858935</v>
      </c>
      <c r="G28" s="5">
        <f t="shared" si="9"/>
        <v>1.8369905956112851</v>
      </c>
      <c r="H28" s="5">
        <f t="shared" si="9"/>
        <v>5.7053291536050157</v>
      </c>
    </row>
    <row r="30" spans="2:9" x14ac:dyDescent="0.2">
      <c r="B30" s="1" t="s">
        <v>21</v>
      </c>
      <c r="C30" s="1">
        <f>D14</f>
        <v>0</v>
      </c>
      <c r="D30" s="1">
        <f t="shared" ref="D30:H30" si="10">E14</f>
        <v>30</v>
      </c>
      <c r="E30" s="1">
        <f t="shared" si="10"/>
        <v>60</v>
      </c>
      <c r="F30" s="1">
        <f t="shared" si="10"/>
        <v>90</v>
      </c>
      <c r="G30" s="1">
        <f t="shared" si="10"/>
        <v>260</v>
      </c>
      <c r="H30" s="1">
        <f t="shared" si="10"/>
        <v>1320</v>
      </c>
    </row>
    <row r="31" spans="2:9" x14ac:dyDescent="0.2">
      <c r="B31" s="1">
        <v>5</v>
      </c>
      <c r="C31" s="7">
        <f>AVERAGE(C23:C24)</f>
        <v>1</v>
      </c>
      <c r="D31" s="7">
        <f t="shared" ref="D31:E31" si="11">AVERAGE(D23:D24)</f>
        <v>0.95768025078369901</v>
      </c>
      <c r="E31" s="7">
        <f t="shared" si="11"/>
        <v>1.018808777429467</v>
      </c>
      <c r="F31" s="7">
        <f t="shared" ref="F31:H31" si="12">AVERAGE(F23:F24)</f>
        <v>1.0752351097178683</v>
      </c>
      <c r="G31" s="7">
        <f t="shared" si="12"/>
        <v>1.2711598746081505</v>
      </c>
      <c r="H31" s="7">
        <f t="shared" si="12"/>
        <v>1.9467084639498431</v>
      </c>
    </row>
    <row r="32" spans="2:9" x14ac:dyDescent="0.2">
      <c r="B32" s="1">
        <v>1</v>
      </c>
      <c r="C32" s="7">
        <f>AVERAGE(C25:C26)</f>
        <v>1</v>
      </c>
      <c r="D32" s="7">
        <f t="shared" ref="D32:E32" si="13">AVERAGE(D25:D26)</f>
        <v>0.97021943573667713</v>
      </c>
      <c r="E32" s="7">
        <f t="shared" si="13"/>
        <v>1.0626959247648902</v>
      </c>
      <c r="F32" s="7">
        <f t="shared" ref="F32:H32" si="14">AVERAGE(F25:F26)</f>
        <v>1.1724137931034484</v>
      </c>
      <c r="G32" s="7">
        <f t="shared" si="14"/>
        <v>1.4686520376175549</v>
      </c>
      <c r="H32" s="7">
        <f t="shared" si="14"/>
        <v>2.3479623824451412</v>
      </c>
    </row>
    <row r="33" spans="2:8" x14ac:dyDescent="0.2">
      <c r="B33" s="1">
        <v>0</v>
      </c>
      <c r="C33" s="7">
        <f>AVERAGE(C27:C28)</f>
        <v>1</v>
      </c>
      <c r="D33" s="7">
        <f t="shared" ref="D33:E33" si="15">AVERAGE(D27:D28)</f>
        <v>0.97648902821316619</v>
      </c>
      <c r="E33" s="7">
        <f t="shared" si="15"/>
        <v>1.0909090909090908</v>
      </c>
      <c r="F33" s="7">
        <f t="shared" ref="F33:H33" si="16">AVERAGE(F27:F28)</f>
        <v>1.1974921630094044</v>
      </c>
      <c r="G33" s="7">
        <f t="shared" si="16"/>
        <v>1.8228840125391848</v>
      </c>
      <c r="H33" s="7">
        <f t="shared" si="16"/>
        <v>5.5172413793103452</v>
      </c>
    </row>
    <row r="36" spans="2:8" x14ac:dyDescent="0.2">
      <c r="B36" s="1" t="s">
        <v>22</v>
      </c>
      <c r="C36" s="1">
        <f>D14</f>
        <v>0</v>
      </c>
      <c r="D36" s="1">
        <f t="shared" ref="D36:H36" si="17">E14</f>
        <v>30</v>
      </c>
      <c r="E36" s="1">
        <f t="shared" si="17"/>
        <v>60</v>
      </c>
      <c r="F36" s="1">
        <f t="shared" si="17"/>
        <v>90</v>
      </c>
      <c r="G36" s="1">
        <f t="shared" si="17"/>
        <v>260</v>
      </c>
      <c r="H36" s="1">
        <f t="shared" si="17"/>
        <v>1320</v>
      </c>
    </row>
    <row r="37" spans="2:8" x14ac:dyDescent="0.2">
      <c r="B37" s="1">
        <v>5</v>
      </c>
      <c r="C37" s="3">
        <f>STDEV(C23:C24)</f>
        <v>0</v>
      </c>
      <c r="D37" s="7">
        <f t="shared" ref="D37:E37" si="18">STDEV(D23:D24)</f>
        <v>1.5516449743905434E-2</v>
      </c>
      <c r="E37" s="7">
        <f t="shared" si="18"/>
        <v>1.3299814066204726E-2</v>
      </c>
      <c r="F37" s="7">
        <f t="shared" ref="F37:H37" si="19">STDEV(F23:F24)</f>
        <v>3.9899442198613862E-2</v>
      </c>
      <c r="G37" s="7">
        <f t="shared" si="19"/>
        <v>3.3249535165511573E-2</v>
      </c>
      <c r="H37" s="7">
        <f t="shared" si="19"/>
        <v>2.2166356777007876E-2</v>
      </c>
    </row>
    <row r="38" spans="2:8" x14ac:dyDescent="0.2">
      <c r="B38" s="1">
        <v>1</v>
      </c>
      <c r="C38" s="3">
        <f>STDEV(C25:C26)</f>
        <v>0</v>
      </c>
      <c r="D38" s="7">
        <f t="shared" ref="D38:E38" si="20">STDEV(D25:D26)</f>
        <v>1.1083178388503938E-2</v>
      </c>
      <c r="E38" s="7">
        <f t="shared" si="20"/>
        <v>4.4332713554015753E-3</v>
      </c>
      <c r="F38" s="7">
        <f t="shared" ref="F38:H38" si="21">STDEV(F25:F26)</f>
        <v>2.2166356777007876E-2</v>
      </c>
      <c r="G38" s="7">
        <f t="shared" si="21"/>
        <v>2.4382992454708426E-2</v>
      </c>
      <c r="H38" s="7">
        <f t="shared" si="21"/>
        <v>3.1032899487810871E-2</v>
      </c>
    </row>
    <row r="39" spans="2:8" x14ac:dyDescent="0.2">
      <c r="B39" s="1">
        <v>0</v>
      </c>
      <c r="C39" s="3">
        <f>STDEV(C27:C28)</f>
        <v>0</v>
      </c>
      <c r="D39" s="7">
        <f t="shared" ref="D39:E39" si="22">STDEV(D27:D28)</f>
        <v>2.2166356777007876E-3</v>
      </c>
      <c r="E39" s="7">
        <f t="shared" si="22"/>
        <v>8.8665427108031505E-3</v>
      </c>
      <c r="F39" s="7">
        <f t="shared" ref="F39:H39" si="23">STDEV(F27:F28)</f>
        <v>8.8665427108031505E-3</v>
      </c>
      <c r="G39" s="7">
        <f t="shared" si="23"/>
        <v>1.9949721099307011E-2</v>
      </c>
      <c r="H39" s="7">
        <f t="shared" si="23"/>
        <v>0.26599628132409325</v>
      </c>
    </row>
  </sheetData>
  <mergeCells count="1">
    <mergeCell ref="D12:H1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cp:lastPrinted>2024-02-06T17:18:11Z</cp:lastPrinted>
  <dcterms:created xsi:type="dcterms:W3CDTF">2024-02-06T13:55:53Z</dcterms:created>
  <dcterms:modified xsi:type="dcterms:W3CDTF">2024-06-13T11:13:18Z</dcterms:modified>
</cp:coreProperties>
</file>