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Kathryn/Data/"/>
    </mc:Choice>
  </mc:AlternateContent>
  <xr:revisionPtr revIDLastSave="0" documentId="13_ncr:1_{4790B7CB-5CA4-B24C-BE2A-14574F43FBDA}" xr6:coauthVersionLast="47" xr6:coauthVersionMax="47" xr10:uidLastSave="{00000000-0000-0000-0000-000000000000}"/>
  <bookViews>
    <workbookView xWindow="2920" yWindow="1020" windowWidth="31760" windowHeight="18020" xr2:uid="{00E91E7F-8768-A94F-9C8C-9721AF053D42}"/>
  </bookViews>
  <sheets>
    <sheet name="Setu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6" i="1" l="1"/>
  <c r="V67" i="1"/>
  <c r="V65" i="1"/>
  <c r="V64" i="1"/>
  <c r="V63" i="1"/>
  <c r="X65" i="1"/>
  <c r="Y65" i="1"/>
  <c r="Z65" i="1"/>
  <c r="X66" i="1"/>
  <c r="Y66" i="1"/>
  <c r="Z66" i="1"/>
  <c r="X67" i="1"/>
  <c r="Y67" i="1"/>
  <c r="Z67" i="1"/>
  <c r="W66" i="1"/>
  <c r="W67" i="1"/>
  <c r="W65" i="1"/>
  <c r="X64" i="1"/>
  <c r="Y64" i="1"/>
  <c r="W64" i="1"/>
  <c r="Z63" i="1"/>
  <c r="Y63" i="1"/>
  <c r="X63" i="1"/>
  <c r="W63" i="1"/>
  <c r="S54" i="1" l="1"/>
  <c r="S67" i="1"/>
  <c r="Q65" i="1"/>
  <c r="R65" i="1"/>
  <c r="S65" i="1"/>
  <c r="Q66" i="1"/>
  <c r="R66" i="1"/>
  <c r="S66" i="1"/>
  <c r="Q67" i="1"/>
  <c r="R67" i="1"/>
  <c r="P66" i="1"/>
  <c r="P67" i="1"/>
  <c r="P65" i="1"/>
  <c r="Q64" i="1"/>
  <c r="R64" i="1"/>
  <c r="S64" i="1"/>
  <c r="P64" i="1"/>
  <c r="Q63" i="1"/>
  <c r="R63" i="1"/>
  <c r="S63" i="1"/>
  <c r="P63" i="1"/>
  <c r="P56" i="1"/>
  <c r="Q56" i="1"/>
  <c r="R56" i="1"/>
  <c r="P57" i="1"/>
  <c r="Q57" i="1"/>
  <c r="R57" i="1"/>
  <c r="P58" i="1"/>
  <c r="Q58" i="1"/>
  <c r="R58" i="1"/>
  <c r="P59" i="1"/>
  <c r="Q59" i="1"/>
  <c r="R59" i="1"/>
  <c r="O59" i="1"/>
  <c r="O58" i="1"/>
  <c r="O57" i="1"/>
  <c r="O56" i="1"/>
  <c r="O55" i="1"/>
  <c r="Q55" i="1"/>
  <c r="R55" i="1"/>
  <c r="P55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Q50" i="1"/>
  <c r="R50" i="1"/>
  <c r="S50" i="1"/>
  <c r="P50" i="1"/>
  <c r="O54" i="1"/>
  <c r="O53" i="1"/>
  <c r="O52" i="1"/>
  <c r="O51" i="1"/>
  <c r="O50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Q45" i="1"/>
  <c r="R45" i="1"/>
  <c r="S45" i="1"/>
  <c r="P45" i="1"/>
  <c r="O49" i="1"/>
  <c r="O48" i="1"/>
  <c r="O47" i="1"/>
  <c r="O46" i="1"/>
  <c r="O45" i="1"/>
  <c r="F45" i="1"/>
  <c r="H66" i="1"/>
  <c r="I66" i="1"/>
  <c r="J66" i="1"/>
  <c r="H67" i="1"/>
  <c r="I67" i="1"/>
  <c r="J67" i="1"/>
  <c r="G66" i="1"/>
  <c r="G67" i="1"/>
  <c r="H65" i="1"/>
  <c r="I65" i="1"/>
  <c r="J65" i="1"/>
  <c r="G65" i="1"/>
  <c r="J64" i="1"/>
  <c r="H64" i="1"/>
  <c r="I64" i="1"/>
  <c r="G64" i="1"/>
  <c r="H63" i="1"/>
  <c r="I63" i="1"/>
  <c r="J63" i="1"/>
  <c r="G63" i="1"/>
  <c r="K50" i="1"/>
  <c r="K51" i="1"/>
  <c r="K52" i="1"/>
  <c r="K53" i="1"/>
  <c r="K54" i="1"/>
  <c r="K49" i="1"/>
  <c r="K45" i="1"/>
  <c r="K46" i="1"/>
  <c r="K47" i="1"/>
  <c r="K48" i="1"/>
  <c r="F50" i="1"/>
  <c r="F55" i="1"/>
  <c r="J59" i="1" l="1"/>
  <c r="J58" i="1"/>
  <c r="J57" i="1"/>
  <c r="J56" i="1"/>
  <c r="J55" i="1"/>
  <c r="J50" i="1"/>
  <c r="J54" i="1"/>
  <c r="J53" i="1"/>
  <c r="J52" i="1"/>
  <c r="J51" i="1"/>
  <c r="J49" i="1"/>
  <c r="J48" i="1"/>
  <c r="J47" i="1"/>
  <c r="J46" i="1"/>
  <c r="J45" i="1"/>
  <c r="I45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H56" i="1"/>
  <c r="H57" i="1"/>
  <c r="H58" i="1"/>
  <c r="H59" i="1"/>
  <c r="H55" i="1"/>
  <c r="H51" i="1"/>
  <c r="H52" i="1"/>
  <c r="H53" i="1"/>
  <c r="H54" i="1"/>
  <c r="H50" i="1"/>
  <c r="H46" i="1"/>
  <c r="H47" i="1"/>
  <c r="H48" i="1"/>
  <c r="H49" i="1"/>
  <c r="H45" i="1"/>
  <c r="G17" i="1"/>
  <c r="H17" i="1" s="1"/>
  <c r="G18" i="1"/>
  <c r="H18" i="1" s="1"/>
  <c r="G16" i="1"/>
  <c r="H16" i="1" s="1"/>
  <c r="P20" i="1"/>
  <c r="Q12" i="1"/>
  <c r="P6" i="1"/>
  <c r="Q6" i="1" s="1"/>
  <c r="Q5" i="1"/>
  <c r="Q4" i="1"/>
  <c r="I5" i="1"/>
  <c r="I8" i="1"/>
  <c r="I4" i="1"/>
  <c r="P7" i="1" l="1"/>
  <c r="I6" i="1"/>
  <c r="Q7" i="1" l="1"/>
  <c r="P8" i="1"/>
  <c r="I7" i="1" l="1"/>
  <c r="P9" i="1"/>
  <c r="Q8" i="1"/>
  <c r="P10" i="1" l="1"/>
  <c r="Q9" i="1"/>
  <c r="P11" i="1" l="1"/>
  <c r="Q11" i="1" s="1"/>
  <c r="Q10" i="1"/>
</calcChain>
</file>

<file path=xl/sharedStrings.xml><?xml version="1.0" encoding="utf-8"?>
<sst xmlns="http://schemas.openxmlformats.org/spreadsheetml/2006/main" count="77" uniqueCount="39">
  <si>
    <t>Stock (ug/mL)</t>
  </si>
  <si>
    <t>volume drug to add (ul)</t>
  </si>
  <si>
    <t>final drug concentration (ug/mL)</t>
  </si>
  <si>
    <t>volume of culture (mL)</t>
  </si>
  <si>
    <t>Number of drug conc</t>
  </si>
  <si>
    <t>volume culture</t>
  </si>
  <si>
    <t>total culture needed</t>
  </si>
  <si>
    <t>Tube #</t>
  </si>
  <si>
    <t>final [KSG] (ug/mL)</t>
  </si>
  <si>
    <t>Stock KSG (ug/mL)</t>
  </si>
  <si>
    <t>Vol of culture (mL)</t>
  </si>
  <si>
    <t>KSG to add (ul)</t>
  </si>
  <si>
    <t>Measured OD600</t>
  </si>
  <si>
    <t>Calc OD600</t>
  </si>
  <si>
    <t>Volume to add for 0.08 in 50 mL</t>
  </si>
  <si>
    <t>Meausured OD600</t>
  </si>
  <si>
    <t>A</t>
  </si>
  <si>
    <t>B</t>
  </si>
  <si>
    <t>C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</si>
  <si>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</si>
  <si>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</si>
  <si>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</si>
  <si>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</si>
  <si>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</si>
  <si>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</si>
  <si>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</si>
  <si>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</si>
  <si>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</si>
  <si>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</si>
  <si>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</si>
  <si>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</si>
  <si>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</si>
  <si>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</si>
  <si>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</si>
  <si>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[KSG]</t>
  </si>
  <si>
    <t>! Error!</t>
  </si>
  <si>
    <t>Average</t>
  </si>
  <si>
    <t>Time (minutes)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</si>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</sst>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2" fontId="0" fillId="0" borderId="0" xfId="0" applyNumberFormat="1"/>
    <xf numFmtId="0" fontId="0" fillId="0" borderId="1" xfId="0" applyBorder="1"/>
    <xf numFmtId="0" fontId="1" fillId="0" borderId="1" xfId="0" applyFont="1" applyBorder="1"/>
    <xf numFmtId="18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2" xfId="0" applyBorder="1"/>
    <xf numFmtId="2" fontId="3" fillId="0" borderId="0" xfId="0" applyNumberFormat="1" applyFont="1"/>
    <xf numFmtId="0" fontId="3" fillId="0" borderId="1" xfId="0" applyFont="1" applyBorder="1"/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6474190726161"/>
          <c:y val="5.6875546806649156E-2"/>
          <c:w val="0.8402130358705161"/>
          <c:h val="0.77651975794692352"/>
        </c:manualLayout>
      </c:layout>
      <c:scatterChart>
        <c:scatterStyle val="lineMarker"/>
        <c:varyColors val="0"/>
        <c:ser>
          <c:idx val="0"/>
          <c:order val="0"/>
          <c:tx>
            <c:strRef>
              <c:f>Setup!$N$63</c:f>
              <c:strCache>
                <c:ptCount val="1"/>
                <c:pt idx="0">
                  <c:v>400</c:v>
                </c:pt>
              </c:strCache>
            </c:strRef>
          </c:tx>
          <c:spPr>
            <a:ln w="19050" cap="rnd">
              <a:solidFill>
                <a:schemeClr val="accent2">
                  <a:shade val="53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53000"/>
                </a:schemeClr>
              </a:solidFill>
              <a:ln w="9525">
                <a:solidFill>
                  <a:schemeClr val="accent2">
                    <a:shade val="53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Setup!$V$63:$Z$63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8.5635013318790185E-3</c:v>
                  </c:pt>
                  <c:pt idx="2">
                    <c:v>1.641080773936977E-2</c:v>
                  </c:pt>
                  <c:pt idx="3">
                    <c:v>1.4065425987467777E-2</c:v>
                  </c:pt>
                  <c:pt idx="4">
                    <c:v>0.18286266943665674</c:v>
                  </c:pt>
                </c:numCache>
              </c:numRef>
            </c:plus>
            <c:minus>
              <c:numRef>
                <c:f>Setup!$V$63:$Z$63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8.5635013318790185E-3</c:v>
                  </c:pt>
                  <c:pt idx="2">
                    <c:v>1.641080773936977E-2</c:v>
                  </c:pt>
                  <c:pt idx="3">
                    <c:v>1.4065425987467777E-2</c:v>
                  </c:pt>
                  <c:pt idx="4">
                    <c:v>0.18286266943665674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Setup!$O$62:$S$62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36</c:v>
                </c:pt>
                <c:pt idx="3">
                  <c:v>60</c:v>
                </c:pt>
                <c:pt idx="4">
                  <c:v>1440</c:v>
                </c:pt>
              </c:numCache>
            </c:numRef>
          </c:xVal>
          <c:yVal>
            <c:numRef>
              <c:f>Setup!$O$63:$S$63</c:f>
              <c:numCache>
                <c:formatCode>0.00</c:formatCode>
                <c:ptCount val="5"/>
                <c:pt idx="0" formatCode="General">
                  <c:v>1</c:v>
                </c:pt>
                <c:pt idx="1">
                  <c:v>1.0383389105568825</c:v>
                </c:pt>
                <c:pt idx="2">
                  <c:v>1.1203652022897506</c:v>
                </c:pt>
                <c:pt idx="3">
                  <c:v>1.22752880061582</c:v>
                </c:pt>
                <c:pt idx="4">
                  <c:v>3.2836658496919169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02-734D-8447-4A15F06C398E}"/>
            </c:ext>
          </c:extLst>
        </c:ser>
        <c:ser>
          <c:idx val="1"/>
          <c:order val="1"/>
          <c:tx>
            <c:strRef>
              <c:f>Setup!$N$64</c:f>
              <c:strCache>
                <c:ptCount val="1"/>
                <c:pt idx="0">
                  <c:v>100</c:v>
                </c:pt>
              </c:strCache>
            </c:strRef>
          </c:tx>
          <c:spPr>
            <a:ln w="19050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Setup!$V$64:$Z$64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9.4514924398125793E-3</c:v>
                  </c:pt>
                  <c:pt idx="2">
                    <c:v>1.3716511312374266E-2</c:v>
                  </c:pt>
                  <c:pt idx="3">
                    <c:v>2.1026718556909164E-2</c:v>
                  </c:pt>
                  <c:pt idx="4">
                    <c:v>0</c:v>
                  </c:pt>
                </c:numCache>
              </c:numRef>
            </c:plus>
            <c:minus>
              <c:numRef>
                <c:f>Setup!$V$64:$Z$64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9.4514924398125793E-3</c:v>
                  </c:pt>
                  <c:pt idx="2">
                    <c:v>1.3716511312374266E-2</c:v>
                  </c:pt>
                  <c:pt idx="3">
                    <c:v>2.1026718556909164E-2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Setup!$O$62:$S$62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36</c:v>
                </c:pt>
                <c:pt idx="3">
                  <c:v>60</c:v>
                </c:pt>
                <c:pt idx="4">
                  <c:v>1440</c:v>
                </c:pt>
              </c:numCache>
            </c:numRef>
          </c:xVal>
          <c:yVal>
            <c:numRef>
              <c:f>Setup!$O$64:$S$64</c:f>
              <c:numCache>
                <c:formatCode>0.00</c:formatCode>
                <c:ptCount val="5"/>
                <c:pt idx="0" formatCode="General">
                  <c:v>1</c:v>
                </c:pt>
                <c:pt idx="1">
                  <c:v>1.044225876512566</c:v>
                </c:pt>
                <c:pt idx="2">
                  <c:v>1.1393918709277071</c:v>
                </c:pt>
                <c:pt idx="3">
                  <c:v>1.2469500465404901</c:v>
                </c:pt>
                <c:pt idx="4">
                  <c:v>5.153583617747441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02-734D-8447-4A15F06C398E}"/>
            </c:ext>
          </c:extLst>
        </c:ser>
        <c:ser>
          <c:idx val="2"/>
          <c:order val="2"/>
          <c:tx>
            <c:strRef>
              <c:f>Setup!$N$65</c:f>
              <c:strCache>
                <c:ptCount val="1"/>
                <c:pt idx="0">
                  <c:v>25</c:v>
                </c:pt>
              </c:strCache>
            </c:strRef>
          </c:tx>
          <c:spPr>
            <a:ln w="19050" cap="rnd">
              <a:solidFill>
                <a:srgbClr val="EE7D3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Setup!$V$65:$Z$65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1.812001991587835E-2</c:v>
                  </c:pt>
                  <c:pt idx="2">
                    <c:v>9.7550467185639842E-3</c:v>
                  </c:pt>
                  <c:pt idx="3">
                    <c:v>1.0253498753067936E-2</c:v>
                  </c:pt>
                  <c:pt idx="4">
                    <c:v>0.11629353113863575</c:v>
                  </c:pt>
                </c:numCache>
              </c:numRef>
            </c:plus>
            <c:minus>
              <c:numRef>
                <c:f>Setup!$V$65:$Z$65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1.812001991587835E-2</c:v>
                  </c:pt>
                  <c:pt idx="2">
                    <c:v>9.7550467185639842E-3</c:v>
                  </c:pt>
                  <c:pt idx="3">
                    <c:v>1.0253498753067936E-2</c:v>
                  </c:pt>
                  <c:pt idx="4">
                    <c:v>0.11629353113863575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Setup!$O$62:$S$62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36</c:v>
                </c:pt>
                <c:pt idx="3">
                  <c:v>60</c:v>
                </c:pt>
                <c:pt idx="4">
                  <c:v>1440</c:v>
                </c:pt>
              </c:numCache>
            </c:numRef>
          </c:xVal>
          <c:yVal>
            <c:numRef>
              <c:f>Setup!$O$65:$S$65</c:f>
              <c:numCache>
                <c:formatCode>0.00</c:formatCode>
                <c:ptCount val="5"/>
                <c:pt idx="0" formatCode="General">
                  <c:v>1</c:v>
                </c:pt>
                <c:pt idx="1">
                  <c:v>1.0587728858782757</c:v>
                </c:pt>
                <c:pt idx="2">
                  <c:v>1.1387892114909548</c:v>
                </c:pt>
                <c:pt idx="3">
                  <c:v>1.2554645615510998</c:v>
                </c:pt>
                <c:pt idx="4">
                  <c:v>5.7198158370937078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02-734D-8447-4A15F06C398E}"/>
            </c:ext>
          </c:extLst>
        </c:ser>
        <c:ser>
          <c:idx val="3"/>
          <c:order val="3"/>
          <c:tx>
            <c:strRef>
              <c:f>Setup!$N$66</c:f>
              <c:strCache>
                <c:ptCount val="1"/>
                <c:pt idx="0">
                  <c:v>6.5</c:v>
                </c:pt>
              </c:strCache>
            </c:strRef>
          </c:tx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Setup!$V$66:$Z$66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2.1867080945103239E-3</c:v>
                  </c:pt>
                  <c:pt idx="2">
                    <c:v>2.7430519492528053E-2</c:v>
                  </c:pt>
                  <c:pt idx="3">
                    <c:v>1.1738125522872038E-2</c:v>
                  </c:pt>
                  <c:pt idx="4">
                    <c:v>0.48072312036137882</c:v>
                  </c:pt>
                </c:numCache>
              </c:numRef>
            </c:plus>
            <c:minus>
              <c:numRef>
                <c:f>Setup!$V$66:$Z$66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2.1867080945103239E-3</c:v>
                  </c:pt>
                  <c:pt idx="2">
                    <c:v>2.7430519492528053E-2</c:v>
                  </c:pt>
                  <c:pt idx="3">
                    <c:v>1.1738125522872038E-2</c:v>
                  </c:pt>
                  <c:pt idx="4">
                    <c:v>0.48072312036137882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Setup!$O$62:$S$62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36</c:v>
                </c:pt>
                <c:pt idx="3">
                  <c:v>60</c:v>
                </c:pt>
                <c:pt idx="4">
                  <c:v>1440</c:v>
                </c:pt>
              </c:numCache>
            </c:numRef>
          </c:xVal>
          <c:yVal>
            <c:numRef>
              <c:f>Setup!$O$66:$S$66</c:f>
              <c:numCache>
                <c:formatCode>0.00</c:formatCode>
                <c:ptCount val="5"/>
                <c:pt idx="0" formatCode="General">
                  <c:v>1</c:v>
                </c:pt>
                <c:pt idx="1">
                  <c:v>1.0427578068982652</c:v>
                </c:pt>
                <c:pt idx="2">
                  <c:v>1.1508168706327078</c:v>
                </c:pt>
                <c:pt idx="3">
                  <c:v>1.2450958123276423</c:v>
                </c:pt>
                <c:pt idx="4">
                  <c:v>6.1788487527773324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02-734D-8447-4A15F06C398E}"/>
            </c:ext>
          </c:extLst>
        </c:ser>
        <c:ser>
          <c:idx val="4"/>
          <c:order val="4"/>
          <c:tx>
            <c:strRef>
              <c:f>Setup!$N$67</c:f>
              <c:strCache>
                <c:ptCount val="1"/>
                <c:pt idx="0">
                  <c:v>0</c:v>
                </c:pt>
              </c:strCache>
            </c:strRef>
          </c:tx>
          <c:spPr>
            <a:ln w="19050" cap="rnd">
              <a:solidFill>
                <a:schemeClr val="accent2">
                  <a:tint val="5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54000"/>
                </a:schemeClr>
              </a:solidFill>
              <a:ln w="9525">
                <a:solidFill>
                  <a:schemeClr val="accent2">
                    <a:tint val="54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Setup!$V$67:$Z$67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3.6746943575947971E-3</c:v>
                  </c:pt>
                  <c:pt idx="2">
                    <c:v>1.1559234991682897E-2</c:v>
                  </c:pt>
                  <c:pt idx="3">
                    <c:v>5.5870142585257646E-3</c:v>
                  </c:pt>
                  <c:pt idx="4">
                    <c:v>1.3318686720793853</c:v>
                  </c:pt>
                </c:numCache>
              </c:numRef>
            </c:plus>
            <c:minus>
              <c:numRef>
                <c:f>Setup!$V$67:$Z$67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3.6746943575947971E-3</c:v>
                  </c:pt>
                  <c:pt idx="2">
                    <c:v>1.1559234991682897E-2</c:v>
                  </c:pt>
                  <c:pt idx="3">
                    <c:v>5.5870142585257646E-3</c:v>
                  </c:pt>
                  <c:pt idx="4">
                    <c:v>1.3318686720793853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Setup!$O$62:$S$62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36</c:v>
                </c:pt>
                <c:pt idx="3">
                  <c:v>60</c:v>
                </c:pt>
                <c:pt idx="4">
                  <c:v>1440</c:v>
                </c:pt>
              </c:numCache>
            </c:numRef>
          </c:xVal>
          <c:yVal>
            <c:numRef>
              <c:f>Setup!$O$67:$S$67</c:f>
              <c:numCache>
                <c:formatCode>0.00</c:formatCode>
                <c:ptCount val="5"/>
                <c:pt idx="0" formatCode="General">
                  <c:v>1</c:v>
                </c:pt>
                <c:pt idx="1">
                  <c:v>1.0461135115962521</c:v>
                </c:pt>
                <c:pt idx="2">
                  <c:v>1.138770123295858</c:v>
                </c:pt>
                <c:pt idx="3">
                  <c:v>1.2575527684476995</c:v>
                </c:pt>
                <c:pt idx="4">
                  <c:v>7.3176122958517533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02-734D-8447-4A15F06C3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179744"/>
        <c:axId val="1419181472"/>
      </c:scatterChart>
      <c:valAx>
        <c:axId val="1419179744"/>
        <c:scaling>
          <c:orientation val="minMax"/>
          <c:max val="15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81472"/>
        <c:crosses val="autoZero"/>
        <c:crossBetween val="midCat"/>
      </c:valAx>
      <c:valAx>
        <c:axId val="1419181472"/>
        <c:scaling>
          <c:logBase val="10"/>
          <c:orientation val="minMax"/>
          <c:min val="1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Relative 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79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706102362204726"/>
          <c:y val="0.10648148148148148"/>
          <c:w val="0.60539464131798748"/>
          <c:h val="8.5917039576453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5870516185476"/>
          <c:y val="5.0925925925925923E-2"/>
          <c:w val="0.81141907261592305"/>
          <c:h val="0.75891951006124247"/>
        </c:manualLayout>
      </c:layout>
      <c:scatterChart>
        <c:scatterStyle val="lineMarker"/>
        <c:varyColors val="0"/>
        <c:ser>
          <c:idx val="0"/>
          <c:order val="0"/>
          <c:tx>
            <c:strRef>
              <c:f>Setup!$N$63</c:f>
              <c:strCache>
                <c:ptCount val="1"/>
                <c:pt idx="0">
                  <c:v>400</c:v>
                </c:pt>
              </c:strCache>
            </c:strRef>
          </c:tx>
          <c:spPr>
            <a:ln w="19050" cap="rnd">
              <a:solidFill>
                <a:schemeClr val="accent2">
                  <a:shade val="53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53000"/>
                </a:schemeClr>
              </a:solidFill>
              <a:ln w="9525">
                <a:solidFill>
                  <a:schemeClr val="accent2">
                    <a:shade val="53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Setup!$V$63:$Z$63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8.5635013318790185E-3</c:v>
                  </c:pt>
                  <c:pt idx="2">
                    <c:v>1.641080773936977E-2</c:v>
                  </c:pt>
                  <c:pt idx="3">
                    <c:v>1.4065425987467777E-2</c:v>
                  </c:pt>
                  <c:pt idx="4">
                    <c:v>0.18286266943665674</c:v>
                  </c:pt>
                </c:numCache>
              </c:numRef>
            </c:plus>
            <c:minus>
              <c:numRef>
                <c:f>Setup!$V$63:$Z$63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8.5635013318790185E-3</c:v>
                  </c:pt>
                  <c:pt idx="2">
                    <c:v>1.641080773936977E-2</c:v>
                  </c:pt>
                  <c:pt idx="3">
                    <c:v>1.4065425987467777E-2</c:v>
                  </c:pt>
                  <c:pt idx="4">
                    <c:v>0.18286266943665674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Setup!$O$62:$R$62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36</c:v>
                </c:pt>
                <c:pt idx="3">
                  <c:v>60</c:v>
                </c:pt>
              </c:numCache>
            </c:numRef>
          </c:xVal>
          <c:yVal>
            <c:numRef>
              <c:f>Setup!$O$63:$R$63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1.0383389105568825</c:v>
                </c:pt>
                <c:pt idx="2">
                  <c:v>1.1203652022897506</c:v>
                </c:pt>
                <c:pt idx="3">
                  <c:v>1.22752880061582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E1-E148-88F6-150F14C15C59}"/>
            </c:ext>
          </c:extLst>
        </c:ser>
        <c:ser>
          <c:idx val="1"/>
          <c:order val="1"/>
          <c:tx>
            <c:strRef>
              <c:f>Setup!$N$64</c:f>
              <c:strCache>
                <c:ptCount val="1"/>
                <c:pt idx="0">
                  <c:v>100</c:v>
                </c:pt>
              </c:strCache>
            </c:strRef>
          </c:tx>
          <c:spPr>
            <a:ln w="19050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xVal>
            <c:numRef>
              <c:f>Setup!$O$62:$R$62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36</c:v>
                </c:pt>
                <c:pt idx="3">
                  <c:v>60</c:v>
                </c:pt>
              </c:numCache>
            </c:numRef>
          </c:xVal>
          <c:yVal>
            <c:numRef>
              <c:f>Setup!$O$64:$R$64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1.044225876512566</c:v>
                </c:pt>
                <c:pt idx="2">
                  <c:v>1.1393918709277071</c:v>
                </c:pt>
                <c:pt idx="3">
                  <c:v>1.2469500465404901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E1-E148-88F6-150F14C15C59}"/>
            </c:ext>
          </c:extLst>
        </c:ser>
        <c:ser>
          <c:idx val="2"/>
          <c:order val="2"/>
          <c:tx>
            <c:strRef>
              <c:f>Setup!$N$65</c:f>
              <c:strCache>
                <c:ptCount val="1"/>
                <c:pt idx="0">
                  <c:v>25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Setup!$V$65:$Y$65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1.812001991587835E-2</c:v>
                  </c:pt>
                  <c:pt idx="2">
                    <c:v>9.7550467185639842E-3</c:v>
                  </c:pt>
                  <c:pt idx="3">
                    <c:v>1.0253498753067936E-2</c:v>
                  </c:pt>
                </c:numCache>
              </c:numRef>
            </c:plus>
            <c:minus>
              <c:numRef>
                <c:f>Setup!$V$65:$Y$65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1.812001991587835E-2</c:v>
                  </c:pt>
                  <c:pt idx="2">
                    <c:v>9.7550467185639842E-3</c:v>
                  </c:pt>
                  <c:pt idx="3">
                    <c:v>1.0253498753067936E-2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Setup!$O$62:$R$62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36</c:v>
                </c:pt>
                <c:pt idx="3">
                  <c:v>60</c:v>
                </c:pt>
              </c:numCache>
            </c:numRef>
          </c:xVal>
          <c:yVal>
            <c:numRef>
              <c:f>Setup!$O$65:$R$65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1.0587728858782757</c:v>
                </c:pt>
                <c:pt idx="2">
                  <c:v>1.1387892114909548</c:v>
                </c:pt>
                <c:pt idx="3">
                  <c:v>1.2554645615510998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E1-E148-88F6-150F14C15C59}"/>
            </c:ext>
          </c:extLst>
        </c:ser>
        <c:ser>
          <c:idx val="3"/>
          <c:order val="3"/>
          <c:tx>
            <c:strRef>
              <c:f>Setup!$N$66</c:f>
              <c:strCache>
                <c:ptCount val="1"/>
                <c:pt idx="0">
                  <c:v>6.5</c:v>
                </c:pt>
              </c:strCache>
            </c:strRef>
          </c:tx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Setup!$V$66:$Z$66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2.1867080945103239E-3</c:v>
                  </c:pt>
                  <c:pt idx="2">
                    <c:v>2.7430519492528053E-2</c:v>
                  </c:pt>
                  <c:pt idx="3">
                    <c:v>1.1738125522872038E-2</c:v>
                  </c:pt>
                  <c:pt idx="4">
                    <c:v>0.48072312036137882</c:v>
                  </c:pt>
                </c:numCache>
              </c:numRef>
            </c:plus>
            <c:minus>
              <c:numRef>
                <c:f>Setup!$V$66:$Z$66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2.1867080945103239E-3</c:v>
                  </c:pt>
                  <c:pt idx="2">
                    <c:v>2.7430519492528053E-2</c:v>
                  </c:pt>
                  <c:pt idx="3">
                    <c:v>1.1738125522872038E-2</c:v>
                  </c:pt>
                  <c:pt idx="4">
                    <c:v>0.48072312036137882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Setup!$O$62:$R$62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36</c:v>
                </c:pt>
                <c:pt idx="3">
                  <c:v>60</c:v>
                </c:pt>
              </c:numCache>
            </c:numRef>
          </c:xVal>
          <c:yVal>
            <c:numRef>
              <c:f>Setup!$O$66:$R$66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1.0427578068982652</c:v>
                </c:pt>
                <c:pt idx="2">
                  <c:v>1.1508168706327078</c:v>
                </c:pt>
                <c:pt idx="3">
                  <c:v>1.2450958123276423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E1-E148-88F6-150F14C15C59}"/>
            </c:ext>
          </c:extLst>
        </c:ser>
        <c:ser>
          <c:idx val="4"/>
          <c:order val="4"/>
          <c:tx>
            <c:strRef>
              <c:f>Setup!$N$67</c:f>
              <c:strCache>
                <c:ptCount val="1"/>
                <c:pt idx="0">
                  <c:v>0</c:v>
                </c:pt>
              </c:strCache>
            </c:strRef>
          </c:tx>
          <c:spPr>
            <a:ln w="19050" cap="rnd">
              <a:solidFill>
                <a:schemeClr val="accent2">
                  <a:tint val="5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54000"/>
                </a:schemeClr>
              </a:solidFill>
              <a:ln w="9525">
                <a:solidFill>
                  <a:schemeClr val="accent2">
                    <a:tint val="54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Setup!$V$67:$Y$67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3.6746943575947971E-3</c:v>
                  </c:pt>
                  <c:pt idx="2">
                    <c:v>1.1559234991682897E-2</c:v>
                  </c:pt>
                  <c:pt idx="3">
                    <c:v>5.5870142585257646E-3</c:v>
                  </c:pt>
                </c:numCache>
              </c:numRef>
            </c:plus>
            <c:minus>
              <c:numRef>
                <c:f>Setup!$V$67:$Y$67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3.6746943575947971E-3</c:v>
                  </c:pt>
                  <c:pt idx="2">
                    <c:v>1.1559234991682897E-2</c:v>
                  </c:pt>
                  <c:pt idx="3">
                    <c:v>5.5870142585257646E-3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Setup!$O$62:$R$62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36</c:v>
                </c:pt>
                <c:pt idx="3">
                  <c:v>60</c:v>
                </c:pt>
              </c:numCache>
            </c:numRef>
          </c:xVal>
          <c:yVal>
            <c:numRef>
              <c:f>Setup!$O$67:$R$67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1.0461135115962521</c:v>
                </c:pt>
                <c:pt idx="2">
                  <c:v>1.138770123295858</c:v>
                </c:pt>
                <c:pt idx="3">
                  <c:v>1.2575527684476995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E1-E148-88F6-150F14C15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179744"/>
        <c:axId val="1419181472"/>
      </c:scatterChart>
      <c:valAx>
        <c:axId val="1419179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81472"/>
        <c:crossesAt val="0.9"/>
        <c:crossBetween val="midCat"/>
      </c:valAx>
      <c:valAx>
        <c:axId val="1419181472"/>
        <c:scaling>
          <c:orientation val="minMax"/>
          <c:max val="1.5"/>
          <c:min val="0.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Relative 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79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261657917760287"/>
          <c:y val="0.13425925925925927"/>
          <c:w val="0.60670857253857202"/>
          <c:h val="8.5960969660450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448734</xdr:colOff>
      <xdr:row>67</xdr:row>
      <xdr:rowOff>194734</xdr:rowOff>
    </xdr:from>
    <xdr:to>
      <xdr:col>17</xdr:col>
      <xdr:colOff>169334</xdr:colOff>
      <xdr:row>81</xdr:row>
      <xdr:rowOff>93134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6F9909-CEFE-CCCC-7EAF-8A1A00AE0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68</xdr:row>
      <xdr:rowOff>0</xdr:rowOff>
    </xdr:from>
    <xdr:to>
      <xdr:col>23</xdr:col>
      <xdr:colOff>423334</xdr:colOff>
      <xdr:row>81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8A0F33-C445-4B4C-8E56-69F2C3D3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0.29815</cdr:x>
      <cdr:y>0.02469</cdr:y>
    </cdr:from>
    <cdr:to>
      <cdr:x>0.81296</cdr:x>
      <cdr:y>0.12654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AF0D7E1-54F0-6B5F-42B6-33D2D1D72A5B}"/>
            </a:ext>
          </a:extLst>
        </cdr:cNvPr>
        <cdr:cNvSpPr txBox="1"/>
      </cdr:nvSpPr>
      <cdr:spPr>
        <a:xfrm xmlns:a="http://schemas.openxmlformats.org/drawingml/2006/main">
          <a:off x="1363133" y="67733"/>
          <a:ext cx="2353733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Kasugamycin</a:t>
          </a:r>
          <a:r>
            <a:rPr lang="en-US" sz="1100" baseline="0"/>
            <a:t> concentration (ug/mL)</a:t>
          </a:r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0.40926</cdr:x>
      <cdr:y>0.03704</cdr:y>
    </cdr:from>
    <cdr:to>
      <cdr:x>0.92407</cdr:x>
      <cdr:y>0.13889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79FD3DA-6CC4-094D-E703-DE5267B6C3A5}"/>
            </a:ext>
          </a:extLst>
        </cdr:cNvPr>
        <cdr:cNvSpPr txBox="1"/>
      </cdr:nvSpPr>
      <cdr:spPr>
        <a:xfrm xmlns:a="http://schemas.openxmlformats.org/drawingml/2006/main">
          <a:off x="1871133" y="101600"/>
          <a:ext cx="2353733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Kasugamycin</a:t>
          </a:r>
          <a:r>
            <a:rPr lang="en-US" sz="1100" baseline="0"/>
            <a:t> concentration (ug/mL)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6ECB-5563-B34F-9578-3579E2B7E3CD}">
  <dimension ref="C3:Z67"/>
  <sheetViews>
    <sheetView tabSelected="1" topLeftCell="M56" zoomScale="140" zoomScaleNormal="140" workbookViewId="0">
      <selection activeCell="R71" sqref="R71"/>
    </sheetView>
  </sheetViews>
  <sheetFormatPr baseColWidth="10" defaultRowHeight="16" x14ac:dyDescent="0.2"/>
  <cols>
    <col min="5" max="5" width="6.6640625" bestFit="1" customWidth="1"/>
    <col min="6" max="6" width="9.6640625" bestFit="1" customWidth="1"/>
    <col min="7" max="7" width="12.1640625" bestFit="1" customWidth="1"/>
    <col min="8" max="8" width="13.6640625" bestFit="1" customWidth="1"/>
    <col min="9" max="9" width="10.1640625" bestFit="1" customWidth="1"/>
    <col min="13" max="13" width="19.1640625" customWidth="1"/>
    <col min="14" max="14" width="6" customWidth="1"/>
    <col min="15" max="17" width="19.1640625" customWidth="1"/>
  </cols>
  <sheetData>
    <row r="3" spans="5:17" ht="51" x14ac:dyDescent="0.2">
      <c r="E3" s="6" t="s">
        <v>7</v>
      </c>
      <c r="F3" s="8" t="s">
        <v>9</v>
      </c>
      <c r="G3" s="8" t="s">
        <v>10</v>
      </c>
      <c r="H3" s="8" t="s">
        <v>11</v>
      </c>
      <c r="I3" s="8" t="s">
        <v>8</v>
      </c>
      <c r="N3" s="1" t="s">
        <v>0</v>
      </c>
      <c r="O3" s="1" t="s">
        <v>3</v>
      </c>
      <c r="P3" s="1" t="s">
        <v>1</v>
      </c>
      <c r="Q3" s="1" t="s">
        <v>2</v>
      </c>
    </row>
    <row r="4" spans="5:17" x14ac:dyDescent="0.2">
      <c r="E4" s="5">
        <v>1</v>
      </c>
      <c r="F4" s="5">
        <v>50000</v>
      </c>
      <c r="G4" s="5">
        <v>6</v>
      </c>
      <c r="H4" s="5">
        <v>48</v>
      </c>
      <c r="I4" s="5">
        <f>((H4/1000)*F4)/G4</f>
        <v>400</v>
      </c>
      <c r="M4">
        <v>1</v>
      </c>
      <c r="N4">
        <v>50000</v>
      </c>
      <c r="O4">
        <v>6</v>
      </c>
      <c r="P4">
        <v>48</v>
      </c>
      <c r="Q4">
        <f>((P4/1000)*N4)/O4</f>
        <v>400</v>
      </c>
    </row>
    <row r="5" spans="5:17" x14ac:dyDescent="0.2">
      <c r="E5" s="5">
        <v>2</v>
      </c>
      <c r="F5" s="5">
        <v>50000</v>
      </c>
      <c r="G5" s="5">
        <v>6</v>
      </c>
      <c r="H5" s="5">
        <v>12</v>
      </c>
      <c r="I5" s="5">
        <f>((H5/1000)*F5)/G5</f>
        <v>100</v>
      </c>
      <c r="M5">
        <v>2</v>
      </c>
      <c r="N5">
        <v>50000</v>
      </c>
      <c r="O5">
        <v>6</v>
      </c>
      <c r="P5">
        <v>24</v>
      </c>
      <c r="Q5">
        <f t="shared" ref="Q5:Q12" si="0">((P5/1000)*N5)/O5</f>
        <v>200</v>
      </c>
    </row>
    <row r="6" spans="5:17" x14ac:dyDescent="0.2">
      <c r="E6" s="5">
        <v>3</v>
      </c>
      <c r="F6" s="5">
        <v>50000</v>
      </c>
      <c r="G6" s="5">
        <v>6</v>
      </c>
      <c r="H6" s="5">
        <v>3</v>
      </c>
      <c r="I6" s="5">
        <f>((H6/1000)*F6)/G6</f>
        <v>25</v>
      </c>
      <c r="M6">
        <v>3</v>
      </c>
      <c r="N6">
        <v>50000</v>
      </c>
      <c r="O6">
        <v>6</v>
      </c>
      <c r="P6">
        <f>P5/2</f>
        <v>12</v>
      </c>
      <c r="Q6">
        <f t="shared" si="0"/>
        <v>100</v>
      </c>
    </row>
    <row r="7" spans="5:17" x14ac:dyDescent="0.2">
      <c r="E7" s="5">
        <v>4</v>
      </c>
      <c r="F7" s="5">
        <v>50000</v>
      </c>
      <c r="G7" s="5">
        <v>6</v>
      </c>
      <c r="H7" s="5">
        <v>0.75</v>
      </c>
      <c r="I7" s="5">
        <f>((H7/1000)*F7)/G7</f>
        <v>6.25</v>
      </c>
      <c r="M7">
        <v>4</v>
      </c>
      <c r="N7">
        <v>50000</v>
      </c>
      <c r="O7">
        <v>6</v>
      </c>
      <c r="P7">
        <f t="shared" ref="P7:P9" si="1">P6/2</f>
        <v>6</v>
      </c>
      <c r="Q7">
        <f t="shared" si="0"/>
        <v>50</v>
      </c>
    </row>
    <row r="8" spans="5:17" x14ac:dyDescent="0.2">
      <c r="E8" s="5">
        <v>5</v>
      </c>
      <c r="F8" s="5">
        <v>50000</v>
      </c>
      <c r="G8" s="5">
        <v>6</v>
      </c>
      <c r="H8" s="5"/>
      <c r="I8" s="5">
        <f>((H8/1000)*F8)/G8</f>
        <v>0</v>
      </c>
      <c r="M8">
        <v>5</v>
      </c>
      <c r="N8">
        <v>50000</v>
      </c>
      <c r="O8">
        <v>6</v>
      </c>
      <c r="P8">
        <f t="shared" si="1"/>
        <v>3</v>
      </c>
      <c r="Q8">
        <f t="shared" si="0"/>
        <v>25</v>
      </c>
    </row>
    <row r="9" spans="5:17" x14ac:dyDescent="0.2">
      <c r="M9">
        <v>6</v>
      </c>
      <c r="N9">
        <v>50000</v>
      </c>
      <c r="O9">
        <v>6</v>
      </c>
      <c r="P9">
        <f t="shared" si="1"/>
        <v>1.5</v>
      </c>
      <c r="Q9">
        <f t="shared" si="0"/>
        <v>12.5</v>
      </c>
    </row>
    <row r="10" spans="5:17" x14ac:dyDescent="0.2">
      <c r="M10">
        <v>7</v>
      </c>
      <c r="N10">
        <v>50000</v>
      </c>
      <c r="O10">
        <v>6</v>
      </c>
      <c r="P10">
        <f>P9/2</f>
        <v>0.75</v>
      </c>
      <c r="Q10">
        <f t="shared" si="0"/>
        <v>6.25</v>
      </c>
    </row>
    <row r="11" spans="5:17" x14ac:dyDescent="0.2">
      <c r="M11">
        <v>8</v>
      </c>
      <c r="N11">
        <v>50000</v>
      </c>
      <c r="O11">
        <v>6</v>
      </c>
      <c r="P11">
        <f t="shared" ref="P11" si="2">P10/2</f>
        <v>0.375</v>
      </c>
      <c r="Q11">
        <f t="shared" si="0"/>
        <v>3.125</v>
      </c>
    </row>
    <row r="12" spans="5:17" x14ac:dyDescent="0.2">
      <c r="M12">
        <v>9</v>
      </c>
      <c r="N12">
        <v>50000</v>
      </c>
      <c r="O12">
        <v>6</v>
      </c>
      <c r="Q12">
        <f t="shared" si="0"/>
        <v>0</v>
      </c>
    </row>
    <row r="15" spans="5:17" x14ac:dyDescent="0.2">
      <c r="F15" t="s">
        <v>12</v>
      </c>
      <c r="G15" t="s">
        <v>13</v>
      </c>
      <c r="H15" t="s">
        <v>14</v>
      </c>
      <c r="I15" t="s">
        <v>15</v>
      </c>
    </row>
    <row r="16" spans="5:17" x14ac:dyDescent="0.2">
      <c r="E16" t="s">
        <v>16</v>
      </c>
      <c r="F16">
        <v>0.42899999999999999</v>
      </c>
      <c r="G16">
        <f>F16*20</f>
        <v>8.58</v>
      </c>
      <c r="H16">
        <f>4/G16</f>
        <v>0.46620046620046618</v>
      </c>
      <c r="I16">
        <v>0.16200000000000001</v>
      </c>
    </row>
    <row r="17" spans="3:16" x14ac:dyDescent="0.2">
      <c r="E17" t="s">
        <v>17</v>
      </c>
      <c r="F17">
        <v>0.41099999999999998</v>
      </c>
      <c r="G17">
        <f t="shared" ref="G17:G18" si="3">F17*20</f>
        <v>8.2199999999999989</v>
      </c>
      <c r="H17">
        <f t="shared" ref="H17:H18" si="4">4/G17</f>
        <v>0.48661800486618012</v>
      </c>
      <c r="I17">
        <v>0.13800000000000001</v>
      </c>
    </row>
    <row r="18" spans="3:16" x14ac:dyDescent="0.2">
      <c r="E18" t="s">
        <v>18</v>
      </c>
      <c r="F18">
        <v>0.441</v>
      </c>
      <c r="G18">
        <f t="shared" si="3"/>
        <v>8.82</v>
      </c>
      <c r="H18">
        <f t="shared" si="4"/>
        <v>0.45351473922902491</v>
      </c>
      <c r="I18">
        <v>0.13800000000000001</v>
      </c>
    </row>
    <row r="19" spans="3:16" x14ac:dyDescent="0.2">
      <c r="N19" t="s">
        <v>4</v>
      </c>
      <c r="O19" t="s">
        <v>5</v>
      </c>
      <c r="P19" t="s">
        <v>6</v>
      </c>
    </row>
    <row r="20" spans="3:16" x14ac:dyDescent="0.2">
      <c r="E20" s="5"/>
      <c r="F20" s="7">
        <v>0.55555555555555558</v>
      </c>
      <c r="G20" s="7">
        <v>0.61805555555555558</v>
      </c>
      <c r="H20" s="7">
        <v>0.625</v>
      </c>
      <c r="N20">
        <v>5</v>
      </c>
      <c r="O20">
        <v>6</v>
      </c>
      <c r="P20">
        <f>O20*N20</f>
        <v>30</v>
      </c>
    </row>
    <row r="21" spans="3:16" x14ac:dyDescent="0.2">
      <c r="E21" s="6" t="s">
        <v>16</v>
      </c>
      <c r="F21" s="5">
        <v>0.20499999999999999</v>
      </c>
      <c r="G21" s="5">
        <v>0.28100000000000003</v>
      </c>
      <c r="H21" s="5">
        <v>0.29799999999999999</v>
      </c>
    </row>
    <row r="22" spans="3:16" x14ac:dyDescent="0.2">
      <c r="E22" s="6" t="s">
        <v>17</v>
      </c>
      <c r="F22" s="5">
        <v>0.17399999999999999</v>
      </c>
      <c r="G22" s="5">
        <v>0.24099999999999999</v>
      </c>
      <c r="H22" s="5"/>
    </row>
    <row r="23" spans="3:16" x14ac:dyDescent="0.2">
      <c r="E23" s="6" t="s">
        <v>18</v>
      </c>
      <c r="F23" s="9">
        <v>0.185</v>
      </c>
      <c r="G23" s="9">
        <v>0.27400000000000002</v>
      </c>
      <c r="H23" s="9"/>
    </row>
    <row r="24" spans="3:16" x14ac:dyDescent="0.2">
      <c r="F24" s="13" t="s">
        <v>37</v>
      </c>
      <c r="G24" s="13"/>
      <c r="H24" s="13"/>
      <c r="I24" s="13"/>
      <c r="J24" s="13"/>
      <c r="K24" s="13"/>
    </row>
    <row r="25" spans="3:16" x14ac:dyDescent="0.2">
      <c r="D25" s="5" t="s">
        <v>34</v>
      </c>
      <c r="E25" s="5"/>
      <c r="F25" s="5">
        <v>0</v>
      </c>
      <c r="G25" s="5">
        <v>5</v>
      </c>
      <c r="H25" s="6">
        <v>13</v>
      </c>
      <c r="I25" s="6">
        <v>36</v>
      </c>
      <c r="J25" s="5">
        <v>60</v>
      </c>
      <c r="K25" s="5">
        <v>1440</v>
      </c>
    </row>
    <row r="26" spans="3:16" x14ac:dyDescent="0.2">
      <c r="D26" s="5">
        <v>400</v>
      </c>
      <c r="E26" s="6" t="s">
        <v>19</v>
      </c>
      <c r="F26" s="5">
        <v>0.29799999999999999</v>
      </c>
      <c r="G26" s="5">
        <v>0.30199999999999999</v>
      </c>
      <c r="H26" s="5">
        <v>0.307</v>
      </c>
      <c r="I26" s="5">
        <v>0.33500000000000002</v>
      </c>
      <c r="J26" s="5">
        <v>0.36899999999999999</v>
      </c>
      <c r="K26" s="5">
        <v>0.94</v>
      </c>
    </row>
    <row r="27" spans="3:16" x14ac:dyDescent="0.2">
      <c r="C27" t="s">
        <v>35</v>
      </c>
      <c r="D27" s="6">
        <v>200</v>
      </c>
      <c r="E27" s="6" t="s">
        <v>20</v>
      </c>
      <c r="F27" s="5"/>
      <c r="G27" s="5">
        <v>0.30299999999999999</v>
      </c>
      <c r="H27" s="5">
        <v>0.309</v>
      </c>
      <c r="I27" s="5">
        <v>0.33500000000000002</v>
      </c>
      <c r="J27" s="5">
        <v>0.36699999999999999</v>
      </c>
      <c r="K27" s="5">
        <v>1.2</v>
      </c>
    </row>
    <row r="28" spans="3:16" x14ac:dyDescent="0.2">
      <c r="D28" s="5">
        <v>25</v>
      </c>
      <c r="E28" s="6" t="s">
        <v>21</v>
      </c>
      <c r="F28" s="5"/>
      <c r="G28" s="5">
        <v>0.30499999999999999</v>
      </c>
      <c r="H28" s="5">
        <v>0.32100000000000001</v>
      </c>
      <c r="I28" s="5">
        <v>0.33900000000000002</v>
      </c>
      <c r="J28" s="5">
        <v>0.371</v>
      </c>
      <c r="K28" s="5">
        <v>1.68</v>
      </c>
    </row>
    <row r="29" spans="3:16" x14ac:dyDescent="0.2">
      <c r="D29" s="5">
        <v>6.25</v>
      </c>
      <c r="E29" s="6" t="s">
        <v>22</v>
      </c>
      <c r="F29" s="5"/>
      <c r="G29" s="5">
        <v>0.30099999999999999</v>
      </c>
      <c r="H29" s="5">
        <v>0.31</v>
      </c>
      <c r="I29" s="5">
        <v>0.34</v>
      </c>
      <c r="J29" s="5">
        <v>0.37</v>
      </c>
      <c r="K29" s="5">
        <v>1.74</v>
      </c>
    </row>
    <row r="30" spans="3:16" x14ac:dyDescent="0.2">
      <c r="D30" s="5">
        <v>0</v>
      </c>
      <c r="E30" s="6" t="s">
        <v>23</v>
      </c>
      <c r="F30" s="5"/>
      <c r="G30" s="5">
        <v>0.30299999999999999</v>
      </c>
      <c r="H30" s="5">
        <v>0.313</v>
      </c>
      <c r="I30" s="5">
        <v>0.34</v>
      </c>
      <c r="J30" s="5">
        <v>0.373</v>
      </c>
      <c r="K30" s="5">
        <v>1.9</v>
      </c>
    </row>
    <row r="31" spans="3:16" x14ac:dyDescent="0.2">
      <c r="D31" s="5">
        <v>400</v>
      </c>
      <c r="E31" s="6" t="s">
        <v>29</v>
      </c>
      <c r="F31" s="5">
        <v>0.29299999999999998</v>
      </c>
      <c r="G31" s="5"/>
      <c r="H31" s="5">
        <v>0.30399999999999999</v>
      </c>
      <c r="I31" s="5">
        <v>0.32300000000000001</v>
      </c>
      <c r="J31" s="5">
        <v>0.35499999999999998</v>
      </c>
      <c r="K31" s="5">
        <v>1</v>
      </c>
    </row>
    <row r="32" spans="3:16" x14ac:dyDescent="0.2">
      <c r="D32" s="5">
        <v>100</v>
      </c>
      <c r="E32" s="6" t="s">
        <v>30</v>
      </c>
      <c r="F32" s="5"/>
      <c r="G32" s="5"/>
      <c r="H32" s="5">
        <v>0.30399999999999999</v>
      </c>
      <c r="I32" s="5">
        <v>0.33100000000000002</v>
      </c>
      <c r="J32" s="5">
        <v>0.36099999999999999</v>
      </c>
      <c r="K32" s="5">
        <v>1.51</v>
      </c>
    </row>
    <row r="33" spans="4:19" x14ac:dyDescent="0.2">
      <c r="D33" s="5">
        <v>25</v>
      </c>
      <c r="E33" s="6" t="s">
        <v>31</v>
      </c>
      <c r="F33" s="5"/>
      <c r="G33" s="5"/>
      <c r="H33" s="5">
        <v>0.30499999999999999</v>
      </c>
      <c r="I33" s="5">
        <v>0.33100000000000002</v>
      </c>
      <c r="J33" s="5">
        <v>0.36799999999999999</v>
      </c>
      <c r="K33" s="5">
        <v>1.7</v>
      </c>
    </row>
    <row r="34" spans="4:19" x14ac:dyDescent="0.2">
      <c r="D34" s="5">
        <v>6.25</v>
      </c>
      <c r="E34" s="6" t="s">
        <v>32</v>
      </c>
      <c r="F34" s="5"/>
      <c r="G34" s="5"/>
      <c r="H34" s="5">
        <v>0.30599999999999999</v>
      </c>
      <c r="I34" s="5">
        <v>0.33100000000000002</v>
      </c>
      <c r="J34" s="5">
        <v>0.36199999999999999</v>
      </c>
      <c r="K34" s="5">
        <v>1.91</v>
      </c>
    </row>
    <row r="35" spans="4:19" x14ac:dyDescent="0.2">
      <c r="D35" s="5">
        <v>0</v>
      </c>
      <c r="E35" s="6" t="s">
        <v>33</v>
      </c>
      <c r="F35" s="5"/>
      <c r="G35" s="5"/>
      <c r="H35" s="5">
        <v>0.30599999999999999</v>
      </c>
      <c r="I35" s="5">
        <v>0.33</v>
      </c>
      <c r="J35" s="5">
        <v>0.37</v>
      </c>
      <c r="K35" s="5">
        <v>2.42</v>
      </c>
    </row>
    <row r="36" spans="4:19" x14ac:dyDescent="0.2">
      <c r="D36" s="5">
        <v>400</v>
      </c>
      <c r="E36" s="6" t="s">
        <v>24</v>
      </c>
      <c r="F36" s="5">
        <v>0.27500000000000002</v>
      </c>
      <c r="G36" s="5"/>
      <c r="H36" s="5">
        <v>0.28799999999999998</v>
      </c>
      <c r="I36" s="5">
        <v>0.312</v>
      </c>
      <c r="J36" s="5">
        <v>0.33900000000000002</v>
      </c>
      <c r="K36" s="5"/>
    </row>
    <row r="37" spans="4:19" x14ac:dyDescent="0.2">
      <c r="D37" s="5">
        <v>100</v>
      </c>
      <c r="E37" s="6" t="s">
        <v>25</v>
      </c>
      <c r="F37" s="5"/>
      <c r="G37" s="5"/>
      <c r="H37" s="5">
        <v>0.28899999999999998</v>
      </c>
      <c r="I37" s="5">
        <v>0.316</v>
      </c>
      <c r="J37" s="5">
        <v>0.34699999999999998</v>
      </c>
      <c r="K37" s="5"/>
    </row>
    <row r="38" spans="4:19" x14ac:dyDescent="0.2">
      <c r="D38" s="5">
        <v>25</v>
      </c>
      <c r="E38" s="6" t="s">
        <v>26</v>
      </c>
      <c r="F38" s="5"/>
      <c r="G38" s="5"/>
      <c r="H38" s="5">
        <v>0.29099999999999998</v>
      </c>
      <c r="I38" s="5">
        <v>0.316</v>
      </c>
      <c r="J38" s="5">
        <v>0.34799999999999998</v>
      </c>
      <c r="K38" s="5"/>
    </row>
    <row r="39" spans="4:19" x14ac:dyDescent="0.2">
      <c r="D39" s="5">
        <v>6.25</v>
      </c>
      <c r="E39" s="6" t="s">
        <v>27</v>
      </c>
      <c r="F39" s="5"/>
      <c r="G39" s="5"/>
      <c r="H39" s="5">
        <v>0.28699999999999998</v>
      </c>
      <c r="I39" s="5">
        <v>0.32500000000000001</v>
      </c>
      <c r="J39" s="5">
        <v>0.34599999999999997</v>
      </c>
      <c r="K39" s="5"/>
    </row>
    <row r="40" spans="4:19" x14ac:dyDescent="0.2">
      <c r="D40" s="5">
        <v>0</v>
      </c>
      <c r="E40" s="6" t="s">
        <v>28</v>
      </c>
      <c r="F40" s="5"/>
      <c r="G40" s="5"/>
      <c r="H40" s="5">
        <v>0.28699999999999998</v>
      </c>
      <c r="I40" s="5">
        <v>0.316</v>
      </c>
      <c r="J40" s="5">
        <v>0.34599999999999997</v>
      </c>
      <c r="K40" s="5"/>
    </row>
    <row r="43" spans="4:19" x14ac:dyDescent="0.2">
      <c r="O43" s="14" t="s">
        <v>37</v>
      </c>
      <c r="P43" s="14"/>
      <c r="Q43" s="14"/>
      <c r="R43" s="14"/>
      <c r="S43" s="14"/>
    </row>
    <row r="44" spans="4:19" x14ac:dyDescent="0.2">
      <c r="F44">
        <v>0</v>
      </c>
      <c r="G44">
        <v>5</v>
      </c>
      <c r="H44" s="2">
        <v>13</v>
      </c>
      <c r="I44" s="2">
        <v>36</v>
      </c>
      <c r="J44">
        <v>60</v>
      </c>
      <c r="M44" t="s">
        <v>34</v>
      </c>
      <c r="O44">
        <v>0</v>
      </c>
      <c r="P44" s="2">
        <v>13</v>
      </c>
      <c r="Q44" s="2">
        <v>36</v>
      </c>
      <c r="R44">
        <v>60</v>
      </c>
      <c r="S44">
        <v>1440</v>
      </c>
    </row>
    <row r="45" spans="4:19" x14ac:dyDescent="0.2">
      <c r="D45">
        <v>400</v>
      </c>
      <c r="E45" s="2" t="s">
        <v>19</v>
      </c>
      <c r="F45">
        <f>F26/F26</f>
        <v>1</v>
      </c>
      <c r="H45">
        <f>H26/H$30</f>
        <v>0.98083067092651754</v>
      </c>
      <c r="I45">
        <f>I26/I$30</f>
        <v>0.98529411764705876</v>
      </c>
      <c r="J45">
        <f>J26/J$30</f>
        <v>0.98927613941018766</v>
      </c>
      <c r="K45">
        <f>K26/K$30</f>
        <v>0.49473684210526314</v>
      </c>
      <c r="M45">
        <v>400</v>
      </c>
      <c r="N45" s="2" t="s">
        <v>19</v>
      </c>
      <c r="O45">
        <f>F26/$F$26</f>
        <v>1</v>
      </c>
      <c r="P45" s="4">
        <f>H26/$F$26</f>
        <v>1.0302013422818792</v>
      </c>
      <c r="Q45" s="4">
        <f t="shared" ref="Q45:S45" si="5">I26/$F$26</f>
        <v>1.1241610738255035</v>
      </c>
      <c r="R45" s="4">
        <f t="shared" si="5"/>
        <v>1.238255033557047</v>
      </c>
      <c r="S45" s="4">
        <f t="shared" si="5"/>
        <v>3.1543624161073827</v>
      </c>
    </row>
    <row r="46" spans="4:19" x14ac:dyDescent="0.2">
      <c r="D46" s="2">
        <v>200</v>
      </c>
      <c r="E46" s="2" t="s">
        <v>20</v>
      </c>
      <c r="F46">
        <v>1</v>
      </c>
      <c r="H46">
        <f t="shared" ref="H46:I49" si="6">H27/H$30</f>
        <v>0.98722044728434499</v>
      </c>
      <c r="I46">
        <f t="shared" si="6"/>
        <v>0.98529411764705876</v>
      </c>
      <c r="J46">
        <f t="shared" ref="J46:K49" si="7">J27/J$30</f>
        <v>0.98391420911528149</v>
      </c>
      <c r="K46">
        <f t="shared" si="7"/>
        <v>0.63157894736842102</v>
      </c>
      <c r="M46" s="2">
        <v>200</v>
      </c>
      <c r="N46" s="2" t="s">
        <v>20</v>
      </c>
      <c r="O46">
        <f>F26/$F$26</f>
        <v>1</v>
      </c>
      <c r="P46" s="4">
        <f t="shared" ref="P46:P49" si="8">H27/$F$26</f>
        <v>1.0369127516778525</v>
      </c>
      <c r="Q46" s="4">
        <f t="shared" ref="Q46:Q49" si="9">I27/$F$26</f>
        <v>1.1241610738255035</v>
      </c>
      <c r="R46" s="4">
        <f t="shared" ref="R46:R49" si="10">J27/$F$26</f>
        <v>1.2315436241610738</v>
      </c>
      <c r="S46" s="4">
        <f t="shared" ref="S46:S49" si="11">K27/$F$26</f>
        <v>4.026845637583893</v>
      </c>
    </row>
    <row r="47" spans="4:19" x14ac:dyDescent="0.2">
      <c r="D47">
        <v>25</v>
      </c>
      <c r="E47" s="2" t="s">
        <v>21</v>
      </c>
      <c r="F47">
        <v>1</v>
      </c>
      <c r="H47">
        <f t="shared" si="6"/>
        <v>1.02555910543131</v>
      </c>
      <c r="I47">
        <f t="shared" si="6"/>
        <v>0.99705882352941178</v>
      </c>
      <c r="J47">
        <f t="shared" si="7"/>
        <v>0.99463806970509383</v>
      </c>
      <c r="K47">
        <f t="shared" si="7"/>
        <v>0.88421052631578945</v>
      </c>
      <c r="M47">
        <v>25</v>
      </c>
      <c r="N47" s="2" t="s">
        <v>21</v>
      </c>
      <c r="O47">
        <f>F26/$F$26</f>
        <v>1</v>
      </c>
      <c r="P47" s="4">
        <f t="shared" si="8"/>
        <v>1.0771812080536913</v>
      </c>
      <c r="Q47" s="4">
        <f t="shared" si="9"/>
        <v>1.1375838926174497</v>
      </c>
      <c r="R47" s="4">
        <f t="shared" si="10"/>
        <v>1.2449664429530203</v>
      </c>
      <c r="S47" s="4">
        <f t="shared" si="11"/>
        <v>5.6375838926174495</v>
      </c>
    </row>
    <row r="48" spans="4:19" x14ac:dyDescent="0.2">
      <c r="D48">
        <v>6.25</v>
      </c>
      <c r="E48" s="2" t="s">
        <v>22</v>
      </c>
      <c r="F48" s="3">
        <v>1</v>
      </c>
      <c r="H48">
        <f t="shared" si="6"/>
        <v>0.99041533546325877</v>
      </c>
      <c r="I48">
        <f t="shared" si="6"/>
        <v>1</v>
      </c>
      <c r="J48">
        <f t="shared" si="7"/>
        <v>0.99195710455764075</v>
      </c>
      <c r="K48">
        <f t="shared" si="7"/>
        <v>0.9157894736842106</v>
      </c>
      <c r="M48">
        <v>6.25</v>
      </c>
      <c r="N48" s="2" t="s">
        <v>22</v>
      </c>
      <c r="O48" s="3">
        <f>F26/$F$26</f>
        <v>1</v>
      </c>
      <c r="P48" s="4">
        <f t="shared" si="8"/>
        <v>1.0402684563758389</v>
      </c>
      <c r="Q48" s="4">
        <f t="shared" si="9"/>
        <v>1.1409395973154364</v>
      </c>
      <c r="R48" s="4">
        <f t="shared" si="10"/>
        <v>1.2416107382550337</v>
      </c>
      <c r="S48" s="4">
        <f t="shared" si="11"/>
        <v>5.8389261744966445</v>
      </c>
    </row>
    <row r="49" spans="4:26" x14ac:dyDescent="0.2">
      <c r="D49">
        <v>0</v>
      </c>
      <c r="E49" s="2" t="s">
        <v>23</v>
      </c>
      <c r="F49" s="3">
        <v>1</v>
      </c>
      <c r="H49">
        <f t="shared" si="6"/>
        <v>1</v>
      </c>
      <c r="I49">
        <f t="shared" si="6"/>
        <v>1</v>
      </c>
      <c r="J49">
        <f t="shared" si="7"/>
        <v>1</v>
      </c>
      <c r="K49">
        <f t="shared" si="7"/>
        <v>1</v>
      </c>
      <c r="M49">
        <v>0</v>
      </c>
      <c r="N49" s="2" t="s">
        <v>23</v>
      </c>
      <c r="O49" s="3">
        <f>F26/$F$26</f>
        <v>1</v>
      </c>
      <c r="P49" s="4">
        <f t="shared" si="8"/>
        <v>1.0503355704697988</v>
      </c>
      <c r="Q49" s="4">
        <f t="shared" si="9"/>
        <v>1.1409395973154364</v>
      </c>
      <c r="R49" s="4">
        <f t="shared" si="10"/>
        <v>1.2516778523489933</v>
      </c>
      <c r="S49" s="4">
        <f t="shared" si="11"/>
        <v>6.375838926174497</v>
      </c>
    </row>
    <row r="50" spans="4:26" x14ac:dyDescent="0.2">
      <c r="D50">
        <v>400</v>
      </c>
      <c r="E50" s="2" t="s">
        <v>29</v>
      </c>
      <c r="F50">
        <f t="shared" ref="F50:F55" si="12">F31/F31</f>
        <v>1</v>
      </c>
      <c r="H50">
        <f>H31/H$35</f>
        <v>0.99346405228758172</v>
      </c>
      <c r="I50">
        <f>I31/I$35</f>
        <v>0.97878787878787876</v>
      </c>
      <c r="J50">
        <f>J31/J$35</f>
        <v>0.95945945945945943</v>
      </c>
      <c r="K50">
        <f>K31/K$35</f>
        <v>0.41322314049586778</v>
      </c>
      <c r="M50">
        <v>400</v>
      </c>
      <c r="N50" s="2" t="s">
        <v>29</v>
      </c>
      <c r="O50" s="3">
        <f>F31/$F$31</f>
        <v>1</v>
      </c>
      <c r="P50" s="10">
        <f>H31/$F$31</f>
        <v>1.0375426621160411</v>
      </c>
      <c r="Q50" s="10">
        <f t="shared" ref="Q50:S50" si="13">I31/$F$31</f>
        <v>1.1023890784982937</v>
      </c>
      <c r="R50" s="10">
        <f t="shared" si="13"/>
        <v>1.21160409556314</v>
      </c>
      <c r="S50" s="10">
        <f t="shared" si="13"/>
        <v>3.4129692832764507</v>
      </c>
    </row>
    <row r="51" spans="4:26" x14ac:dyDescent="0.2">
      <c r="D51">
        <v>100</v>
      </c>
      <c r="E51" s="2" t="s">
        <v>30</v>
      </c>
      <c r="F51" s="3">
        <v>1</v>
      </c>
      <c r="H51">
        <f t="shared" ref="H51:I54" si="14">H32/H$35</f>
        <v>0.99346405228758172</v>
      </c>
      <c r="I51">
        <f t="shared" si="14"/>
        <v>1.0030303030303029</v>
      </c>
      <c r="J51">
        <f t="shared" ref="J51:K51" si="15">J32/J$35</f>
        <v>0.9756756756756757</v>
      </c>
      <c r="K51">
        <f t="shared" si="15"/>
        <v>0.62396694214876036</v>
      </c>
      <c r="M51">
        <v>100</v>
      </c>
      <c r="N51" s="2" t="s">
        <v>30</v>
      </c>
      <c r="O51" s="3">
        <f>F31/$F$31</f>
        <v>1</v>
      </c>
      <c r="P51" s="10">
        <f t="shared" ref="P51:P54" si="16">H32/$F$31</f>
        <v>1.0375426621160411</v>
      </c>
      <c r="Q51" s="10">
        <f t="shared" ref="Q51:Q54" si="17">I32/$F$31</f>
        <v>1.1296928327645053</v>
      </c>
      <c r="R51" s="10">
        <f t="shared" ref="R51:R54" si="18">J32/$F$31</f>
        <v>1.2320819112627988</v>
      </c>
      <c r="S51" s="10">
        <f t="shared" ref="S51:S53" si="19">K32/$F$31</f>
        <v>5.153583617747441</v>
      </c>
    </row>
    <row r="52" spans="4:26" x14ac:dyDescent="0.2">
      <c r="D52">
        <v>25</v>
      </c>
      <c r="E52" s="2" t="s">
        <v>31</v>
      </c>
      <c r="F52" s="3">
        <v>1</v>
      </c>
      <c r="H52">
        <f t="shared" si="14"/>
        <v>0.99673202614379086</v>
      </c>
      <c r="I52">
        <f t="shared" si="14"/>
        <v>1.0030303030303029</v>
      </c>
      <c r="J52">
        <f t="shared" ref="J52:K52" si="20">J33/J$35</f>
        <v>0.99459459459459454</v>
      </c>
      <c r="K52">
        <f t="shared" si="20"/>
        <v>0.7024793388429752</v>
      </c>
      <c r="M52">
        <v>25</v>
      </c>
      <c r="N52" s="2" t="s">
        <v>31</v>
      </c>
      <c r="O52" s="3">
        <f>F31/$F$31</f>
        <v>1</v>
      </c>
      <c r="P52" s="10">
        <f t="shared" si="16"/>
        <v>1.0409556313993173</v>
      </c>
      <c r="Q52" s="10">
        <f t="shared" si="17"/>
        <v>1.1296928327645053</v>
      </c>
      <c r="R52" s="10">
        <f t="shared" si="18"/>
        <v>1.2559726962457338</v>
      </c>
      <c r="S52" s="10">
        <f t="shared" si="19"/>
        <v>5.802047781569966</v>
      </c>
    </row>
    <row r="53" spans="4:26" x14ac:dyDescent="0.2">
      <c r="D53">
        <v>6.25</v>
      </c>
      <c r="E53" s="2" t="s">
        <v>32</v>
      </c>
      <c r="F53" s="3">
        <v>1</v>
      </c>
      <c r="H53">
        <f t="shared" si="14"/>
        <v>1</v>
      </c>
      <c r="I53">
        <f t="shared" si="14"/>
        <v>1.0030303030303029</v>
      </c>
      <c r="J53">
        <f t="shared" ref="J53:K53" si="21">J34/J$35</f>
        <v>0.97837837837837838</v>
      </c>
      <c r="K53">
        <f t="shared" si="21"/>
        <v>0.78925619834710747</v>
      </c>
      <c r="M53">
        <v>6.25</v>
      </c>
      <c r="N53" s="2" t="s">
        <v>32</v>
      </c>
      <c r="O53" s="3">
        <f>F31/$F$31</f>
        <v>1</v>
      </c>
      <c r="P53" s="10">
        <f t="shared" si="16"/>
        <v>1.0443686006825939</v>
      </c>
      <c r="Q53" s="10">
        <f t="shared" si="17"/>
        <v>1.1296928327645053</v>
      </c>
      <c r="R53" s="10">
        <f t="shared" si="18"/>
        <v>1.235494880546075</v>
      </c>
      <c r="S53" s="10">
        <f t="shared" si="19"/>
        <v>6.5187713310580202</v>
      </c>
    </row>
    <row r="54" spans="4:26" x14ac:dyDescent="0.2">
      <c r="D54">
        <v>0</v>
      </c>
      <c r="E54" s="2" t="s">
        <v>33</v>
      </c>
      <c r="F54" s="3">
        <v>1</v>
      </c>
      <c r="H54">
        <f t="shared" si="14"/>
        <v>1</v>
      </c>
      <c r="I54">
        <f t="shared" si="14"/>
        <v>1</v>
      </c>
      <c r="J54">
        <f t="shared" ref="J54:K54" si="22">J35/J$35</f>
        <v>1</v>
      </c>
      <c r="K54">
        <f t="shared" si="22"/>
        <v>1</v>
      </c>
      <c r="M54">
        <v>0</v>
      </c>
      <c r="N54" s="2" t="s">
        <v>33</v>
      </c>
      <c r="O54" s="3">
        <f>F31/$F$31</f>
        <v>1</v>
      </c>
      <c r="P54" s="10">
        <f t="shared" si="16"/>
        <v>1.0443686006825939</v>
      </c>
      <c r="Q54" s="10">
        <f t="shared" si="17"/>
        <v>1.1262798634812288</v>
      </c>
      <c r="R54" s="10">
        <f t="shared" si="18"/>
        <v>1.2627986348122868</v>
      </c>
      <c r="S54" s="10">
        <f>K35/$F$31</f>
        <v>8.2593856655290097</v>
      </c>
    </row>
    <row r="55" spans="4:26" x14ac:dyDescent="0.2">
      <c r="D55">
        <v>400</v>
      </c>
      <c r="E55" s="2" t="s">
        <v>24</v>
      </c>
      <c r="F55">
        <f t="shared" si="12"/>
        <v>1</v>
      </c>
      <c r="H55">
        <f>H36/H$40</f>
        <v>1.0034843205574913</v>
      </c>
      <c r="I55">
        <f>I36/I$40</f>
        <v>0.98734177215189878</v>
      </c>
      <c r="J55">
        <f>J36/J$40</f>
        <v>0.97976878612716778</v>
      </c>
      <c r="M55">
        <v>400</v>
      </c>
      <c r="N55" s="2" t="s">
        <v>24</v>
      </c>
      <c r="O55" s="3">
        <f>F36/$F$36</f>
        <v>1</v>
      </c>
      <c r="P55" s="10">
        <f>H36/$F$36</f>
        <v>1.0472727272727271</v>
      </c>
      <c r="Q55" s="10">
        <f t="shared" ref="Q55:R55" si="23">I36/$F$36</f>
        <v>1.1345454545454545</v>
      </c>
      <c r="R55" s="10">
        <f t="shared" si="23"/>
        <v>1.2327272727272727</v>
      </c>
      <c r="S55" s="10"/>
    </row>
    <row r="56" spans="4:26" x14ac:dyDescent="0.2">
      <c r="D56">
        <v>100</v>
      </c>
      <c r="E56" s="2" t="s">
        <v>25</v>
      </c>
      <c r="F56" s="3">
        <v>1</v>
      </c>
      <c r="H56">
        <f t="shared" ref="H56:I59" si="24">H37/H$40</f>
        <v>1.0069686411149825</v>
      </c>
      <c r="I56">
        <f t="shared" si="24"/>
        <v>1</v>
      </c>
      <c r="J56">
        <f t="shared" ref="J56" si="25">J37/J$40</f>
        <v>1.0028901734104045</v>
      </c>
      <c r="M56">
        <v>100</v>
      </c>
      <c r="N56" s="2" t="s">
        <v>25</v>
      </c>
      <c r="O56" s="3">
        <f>F36/$F$36</f>
        <v>1</v>
      </c>
      <c r="P56" s="10">
        <f t="shared" ref="P56:P59" si="26">H37/$F$36</f>
        <v>1.0509090909090908</v>
      </c>
      <c r="Q56" s="10">
        <f t="shared" ref="Q56:Q59" si="27">I37/$F$36</f>
        <v>1.1490909090909089</v>
      </c>
      <c r="R56" s="10">
        <f t="shared" ref="R56:R59" si="28">J37/$F$36</f>
        <v>1.2618181818181817</v>
      </c>
      <c r="S56" s="10"/>
    </row>
    <row r="57" spans="4:26" x14ac:dyDescent="0.2">
      <c r="D57">
        <v>25</v>
      </c>
      <c r="E57" s="2" t="s">
        <v>26</v>
      </c>
      <c r="F57" s="3">
        <v>1</v>
      </c>
      <c r="H57">
        <f t="shared" si="24"/>
        <v>1.0139372822299653</v>
      </c>
      <c r="I57">
        <f t="shared" si="24"/>
        <v>1</v>
      </c>
      <c r="J57">
        <f t="shared" ref="J57" si="29">J38/J$40</f>
        <v>1.0057803468208093</v>
      </c>
      <c r="M57">
        <v>25</v>
      </c>
      <c r="N57" s="2" t="s">
        <v>26</v>
      </c>
      <c r="O57" s="3">
        <f>F36/$F$36</f>
        <v>1</v>
      </c>
      <c r="P57" s="10">
        <f t="shared" si="26"/>
        <v>1.0581818181818181</v>
      </c>
      <c r="Q57" s="10">
        <f t="shared" si="27"/>
        <v>1.1490909090909089</v>
      </c>
      <c r="R57" s="10">
        <f t="shared" si="28"/>
        <v>1.2654545454545452</v>
      </c>
      <c r="S57" s="10"/>
    </row>
    <row r="58" spans="4:26" x14ac:dyDescent="0.2">
      <c r="D58">
        <v>6.25</v>
      </c>
      <c r="E58" s="2" t="s">
        <v>27</v>
      </c>
      <c r="F58" s="3">
        <v>1</v>
      </c>
      <c r="H58">
        <f t="shared" si="24"/>
        <v>1</v>
      </c>
      <c r="I58">
        <f t="shared" si="24"/>
        <v>1.0284810126582278</v>
      </c>
      <c r="J58">
        <f t="shared" ref="J58" si="30">J39/J$40</f>
        <v>1</v>
      </c>
      <c r="M58">
        <v>6.25</v>
      </c>
      <c r="N58" s="2" t="s">
        <v>27</v>
      </c>
      <c r="O58" s="3">
        <f>F36/$F$36</f>
        <v>1</v>
      </c>
      <c r="P58" s="10">
        <f t="shared" si="26"/>
        <v>1.0436363636363635</v>
      </c>
      <c r="Q58" s="10">
        <f t="shared" si="27"/>
        <v>1.1818181818181817</v>
      </c>
      <c r="R58" s="10">
        <f t="shared" si="28"/>
        <v>1.2581818181818181</v>
      </c>
      <c r="S58" s="10"/>
    </row>
    <row r="59" spans="4:26" x14ac:dyDescent="0.2">
      <c r="D59">
        <v>0</v>
      </c>
      <c r="E59" s="2" t="s">
        <v>28</v>
      </c>
      <c r="F59" s="3">
        <v>1</v>
      </c>
      <c r="H59">
        <f t="shared" si="24"/>
        <v>1</v>
      </c>
      <c r="I59">
        <f t="shared" si="24"/>
        <v>1</v>
      </c>
      <c r="J59">
        <f t="shared" ref="J59" si="31">J40/J$40</f>
        <v>1</v>
      </c>
      <c r="M59">
        <v>0</v>
      </c>
      <c r="N59" s="2" t="s">
        <v>28</v>
      </c>
      <c r="O59" s="3">
        <f>F36/$F$36</f>
        <v>1</v>
      </c>
      <c r="P59" s="10">
        <f t="shared" si="26"/>
        <v>1.0436363636363635</v>
      </c>
      <c r="Q59" s="10">
        <f t="shared" si="27"/>
        <v>1.1490909090909089</v>
      </c>
      <c r="R59" s="10">
        <f t="shared" si="28"/>
        <v>1.2581818181818181</v>
      </c>
      <c r="S59" s="10"/>
    </row>
    <row r="61" spans="4:26" x14ac:dyDescent="0.2">
      <c r="O61" s="14" t="s">
        <v>37</v>
      </c>
      <c r="P61" s="14"/>
      <c r="Q61" s="14"/>
      <c r="R61" s="14"/>
      <c r="S61" s="14"/>
      <c r="V61" s="14" t="s">
        <v>37</v>
      </c>
      <c r="W61" s="14"/>
      <c r="X61" s="14"/>
      <c r="Y61" s="14"/>
      <c r="Z61" s="14"/>
    </row>
    <row r="62" spans="4:26" x14ac:dyDescent="0.2">
      <c r="E62" s="2" t="s">
        <v>36</v>
      </c>
      <c r="F62" s="3">
        <v>0</v>
      </c>
      <c r="G62">
        <v>13</v>
      </c>
      <c r="H62">
        <v>36</v>
      </c>
      <c r="I62">
        <v>60</v>
      </c>
      <c r="J62">
        <v>1440</v>
      </c>
      <c r="N62" s="6" t="s">
        <v>36</v>
      </c>
      <c r="O62" s="11">
        <v>0</v>
      </c>
      <c r="P62" s="5">
        <v>13</v>
      </c>
      <c r="Q62" s="5">
        <v>36</v>
      </c>
      <c r="R62" s="5">
        <v>60</v>
      </c>
      <c r="S62" s="5">
        <v>1440</v>
      </c>
      <c r="U62" s="6" t="s">
        <v>38</v>
      </c>
      <c r="V62" s="11">
        <v>0</v>
      </c>
      <c r="W62" s="5">
        <v>13</v>
      </c>
      <c r="X62" s="5">
        <v>36</v>
      </c>
      <c r="Y62" s="5">
        <v>60</v>
      </c>
      <c r="Z62" s="5">
        <v>1440</v>
      </c>
    </row>
    <row r="63" spans="4:26" x14ac:dyDescent="0.2">
      <c r="E63">
        <v>400</v>
      </c>
      <c r="F63">
        <v>1</v>
      </c>
      <c r="G63">
        <f>AVERAGE(H45,H50,H55)</f>
        <v>0.99259301459053029</v>
      </c>
      <c r="H63">
        <f t="shared" ref="H63:J63" si="32">AVERAGE(I45,I50,I55)</f>
        <v>0.98380792286227869</v>
      </c>
      <c r="I63">
        <f t="shared" si="32"/>
        <v>0.97616812833227173</v>
      </c>
      <c r="J63">
        <f t="shared" si="32"/>
        <v>0.45397999130056543</v>
      </c>
      <c r="N63" s="5">
        <v>400</v>
      </c>
      <c r="O63" s="5">
        <v>1</v>
      </c>
      <c r="P63" s="12">
        <f>AVERAGE(P45,P50,P55)</f>
        <v>1.0383389105568825</v>
      </c>
      <c r="Q63" s="12">
        <f t="shared" ref="Q63:S63" si="33">AVERAGE(Q45,Q50,Q55)</f>
        <v>1.1203652022897506</v>
      </c>
      <c r="R63" s="12">
        <f t="shared" si="33"/>
        <v>1.22752880061582</v>
      </c>
      <c r="S63" s="12">
        <f t="shared" si="33"/>
        <v>3.2836658496919169</v>
      </c>
      <c r="U63" s="5">
        <v>400</v>
      </c>
      <c r="V63" s="12">
        <f>STDEV(O45,O50,O55)</f>
        <v>0</v>
      </c>
      <c r="W63" s="12">
        <f>STDEV(P45,P50,P55)</f>
        <v>8.5635013318790185E-3</v>
      </c>
      <c r="X63" s="12">
        <f>STDEV(Q45,Q50,Q55)</f>
        <v>1.641080773936977E-2</v>
      </c>
      <c r="Y63" s="12">
        <f>STDEV(R45,R50,R55)</f>
        <v>1.4065425987467777E-2</v>
      </c>
      <c r="Z63" s="12">
        <f>STDEV(S45,S50,S55)</f>
        <v>0.18286266943665674</v>
      </c>
    </row>
    <row r="64" spans="4:26" x14ac:dyDescent="0.2">
      <c r="E64">
        <v>100</v>
      </c>
      <c r="F64">
        <v>1</v>
      </c>
      <c r="G64">
        <f>AVERAGE(H51,H56)</f>
        <v>1.0002163467012821</v>
      </c>
      <c r="H64">
        <f t="shared" ref="H64:I64" si="34">AVERAGE(I51,I56)</f>
        <v>1.0015151515151515</v>
      </c>
      <c r="I64">
        <f t="shared" si="34"/>
        <v>0.98928292454304012</v>
      </c>
      <c r="J64">
        <f>AVERAGE(K51,K56)</f>
        <v>0.62396694214876036</v>
      </c>
      <c r="N64" s="5">
        <v>100</v>
      </c>
      <c r="O64" s="5">
        <v>1</v>
      </c>
      <c r="P64" s="12">
        <f>AVERAGE(P51,P56)</f>
        <v>1.044225876512566</v>
      </c>
      <c r="Q64" s="12">
        <f t="shared" ref="Q64:S64" si="35">AVERAGE(Q51,Q56)</f>
        <v>1.1393918709277071</v>
      </c>
      <c r="R64" s="12">
        <f t="shared" si="35"/>
        <v>1.2469500465404901</v>
      </c>
      <c r="S64" s="12">
        <f t="shared" si="35"/>
        <v>5.153583617747441</v>
      </c>
      <c r="U64" s="5">
        <v>100</v>
      </c>
      <c r="V64" s="12">
        <f>STDEV(O51,O56)</f>
        <v>0</v>
      </c>
      <c r="W64" s="12">
        <f>STDEV(P51,P56)</f>
        <v>9.4514924398125793E-3</v>
      </c>
      <c r="X64" s="12">
        <f t="shared" ref="X64:Y64" si="36">STDEV(Q51,Q56)</f>
        <v>1.3716511312374266E-2</v>
      </c>
      <c r="Y64" s="12">
        <f t="shared" si="36"/>
        <v>2.1026718556909164E-2</v>
      </c>
      <c r="Z64" s="12">
        <v>0</v>
      </c>
    </row>
    <row r="65" spans="5:26" x14ac:dyDescent="0.2">
      <c r="E65">
        <v>25</v>
      </c>
      <c r="F65">
        <v>1</v>
      </c>
      <c r="G65">
        <f>AVERAGE(H47,H52,H57)</f>
        <v>1.012076137935022</v>
      </c>
      <c r="H65">
        <f t="shared" ref="H65:J65" si="37">AVERAGE(I47,I52,I57)</f>
        <v>1.0000297088532382</v>
      </c>
      <c r="I65">
        <f t="shared" si="37"/>
        <v>0.99833767037349919</v>
      </c>
      <c r="J65">
        <f t="shared" si="37"/>
        <v>0.79334493257938232</v>
      </c>
      <c r="N65" s="5">
        <v>25</v>
      </c>
      <c r="O65" s="5">
        <v>1</v>
      </c>
      <c r="P65" s="12">
        <f>AVERAGE(P47,P52,P57)</f>
        <v>1.0587728858782757</v>
      </c>
      <c r="Q65" s="12">
        <f t="shared" ref="Q65:S65" si="38">AVERAGE(Q47,Q52,Q57)</f>
        <v>1.1387892114909548</v>
      </c>
      <c r="R65" s="12">
        <f t="shared" si="38"/>
        <v>1.2554645615510998</v>
      </c>
      <c r="S65" s="12">
        <f t="shared" si="38"/>
        <v>5.7198158370937078</v>
      </c>
      <c r="U65" s="5">
        <v>25</v>
      </c>
      <c r="V65" s="12">
        <f>STDEV(O47,O52,O57)</f>
        <v>0</v>
      </c>
      <c r="W65" s="12">
        <f>STDEV(P47,P52,P57)</f>
        <v>1.812001991587835E-2</v>
      </c>
      <c r="X65" s="12">
        <f t="shared" ref="X65:Z67" si="39">STDEV(Q47,Q52,Q57)</f>
        <v>9.7550467185639842E-3</v>
      </c>
      <c r="Y65" s="12">
        <f t="shared" si="39"/>
        <v>1.0253498753067936E-2</v>
      </c>
      <c r="Z65" s="12">
        <f t="shared" si="39"/>
        <v>0.11629353113863575</v>
      </c>
    </row>
    <row r="66" spans="5:26" x14ac:dyDescent="0.2">
      <c r="E66">
        <v>6.5</v>
      </c>
      <c r="F66">
        <v>1</v>
      </c>
      <c r="G66">
        <f t="shared" ref="G66:J67" si="40">AVERAGE(H48,H53,H58)</f>
        <v>0.99680511182108622</v>
      </c>
      <c r="H66">
        <f t="shared" si="40"/>
        <v>1.0105037718961769</v>
      </c>
      <c r="I66">
        <f t="shared" si="40"/>
        <v>0.99011182764533967</v>
      </c>
      <c r="J66">
        <f t="shared" si="40"/>
        <v>0.85252283601565904</v>
      </c>
      <c r="N66" s="5">
        <v>6.5</v>
      </c>
      <c r="O66" s="5">
        <v>1</v>
      </c>
      <c r="P66" s="12">
        <f t="shared" ref="P66:S67" si="41">AVERAGE(P48,P53,P58)</f>
        <v>1.0427578068982652</v>
      </c>
      <c r="Q66" s="12">
        <f t="shared" si="41"/>
        <v>1.1508168706327078</v>
      </c>
      <c r="R66" s="12">
        <f t="shared" si="41"/>
        <v>1.2450958123276423</v>
      </c>
      <c r="S66" s="12">
        <f t="shared" si="41"/>
        <v>6.1788487527773324</v>
      </c>
      <c r="U66" s="5">
        <v>6.5</v>
      </c>
      <c r="V66" s="12">
        <f t="shared" ref="V66:V67" si="42">STDEV(O48,O53,O58)</f>
        <v>0</v>
      </c>
      <c r="W66" s="12">
        <f t="shared" ref="W66:W67" si="43">STDEV(P48,P53,P58)</f>
        <v>2.1867080945103239E-3</v>
      </c>
      <c r="X66" s="12">
        <f t="shared" si="39"/>
        <v>2.7430519492528053E-2</v>
      </c>
      <c r="Y66" s="12">
        <f t="shared" si="39"/>
        <v>1.1738125522872038E-2</v>
      </c>
      <c r="Z66" s="12">
        <f t="shared" si="39"/>
        <v>0.48072312036137882</v>
      </c>
    </row>
    <row r="67" spans="5:26" x14ac:dyDescent="0.2">
      <c r="E67">
        <v>0</v>
      </c>
      <c r="F67">
        <v>1</v>
      </c>
      <c r="G67">
        <f t="shared" si="40"/>
        <v>1</v>
      </c>
      <c r="H67">
        <f t="shared" si="40"/>
        <v>1</v>
      </c>
      <c r="I67">
        <f t="shared" si="40"/>
        <v>1</v>
      </c>
      <c r="J67">
        <f t="shared" si="40"/>
        <v>1</v>
      </c>
      <c r="N67" s="5">
        <v>0</v>
      </c>
      <c r="O67" s="5">
        <v>1</v>
      </c>
      <c r="P67" s="12">
        <f t="shared" si="41"/>
        <v>1.0461135115962521</v>
      </c>
      <c r="Q67" s="12">
        <f t="shared" si="41"/>
        <v>1.138770123295858</v>
      </c>
      <c r="R67" s="12">
        <f t="shared" si="41"/>
        <v>1.2575527684476995</v>
      </c>
      <c r="S67" s="12">
        <f>AVERAGE(S49,S54,S59)</f>
        <v>7.3176122958517533</v>
      </c>
      <c r="U67" s="5">
        <v>0</v>
      </c>
      <c r="V67" s="12">
        <f t="shared" si="42"/>
        <v>0</v>
      </c>
      <c r="W67" s="12">
        <f t="shared" si="43"/>
        <v>3.6746943575947971E-3</v>
      </c>
      <c r="X67" s="12">
        <f t="shared" si="39"/>
        <v>1.1559234991682897E-2</v>
      </c>
      <c r="Y67" s="12">
        <f t="shared" si="39"/>
        <v>5.5870142585257646E-3</v>
      </c>
      <c r="Z67" s="12">
        <f t="shared" si="39"/>
        <v>1.3318686720793853</v>
      </c>
    </row>
  </sheetData>
  <mergeCells count="4">
    <mergeCell ref="F24:K24"/>
    <mergeCell ref="O43:S43"/>
    <mergeCell ref="O61:S61"/>
    <mergeCell ref="V61:Z6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2024-01-20T14:46:14Z</dcterms:created>
  <dcterms:modified xsi:type="dcterms:W3CDTF">2024-02-07T21:55:07Z</dcterms:modified>
</cp:coreProperties>
</file>