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Data/"/>
    </mc:Choice>
  </mc:AlternateContent>
  <xr:revisionPtr revIDLastSave="0" documentId="13_ncr:1_{1FF51516-83F2-AB44-B607-95DF54C4F8B3}" xr6:coauthVersionLast="47" xr6:coauthVersionMax="47" xr10:uidLastSave="{00000000-0000-0000-0000-000000000000}"/>
  <bookViews>
    <workbookView xWindow="360" yWindow="500" windowWidth="28040" windowHeight="16120" activeTab="6" xr2:uid="{07A1E010-DF75-8945-97C1-F54C3D10ECB6}"/>
  </bookViews>
  <sheets>
    <sheet name="200912_qRT-PCR" sheetId="7" r:id="rId1"/>
    <sheet name="200913_qRT-PCR" sheetId="8" r:id="rId2"/>
    <sheet name="200826_KMR_cDNA" sheetId="6" r:id="rId3"/>
    <sheet name="200826_cDNA_rxn" sheetId="5" r:id="rId4"/>
    <sheet name="200804_KMR_RNA" sheetId="4" r:id="rId5"/>
    <sheet name="Setup" sheetId="1" r:id="rId6"/>
    <sheet name="Growth" sheetId="3" r:id="rId7"/>
    <sheet name="PCR validation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6" i="3" l="1"/>
  <c r="D29" i="8" l="1"/>
  <c r="D28" i="8"/>
  <c r="D27" i="8"/>
  <c r="D26" i="8"/>
  <c r="D25" i="8"/>
  <c r="U3" i="8"/>
  <c r="W11" i="8" s="1"/>
  <c r="W12" i="8" l="1"/>
  <c r="W10" i="8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25" i="7"/>
  <c r="U3" i="7" l="1"/>
  <c r="W11" i="7" l="1"/>
  <c r="W12" i="7"/>
  <c r="W10" i="7"/>
  <c r="D6" i="5"/>
  <c r="D5" i="5"/>
  <c r="D4" i="5"/>
  <c r="D3" i="5"/>
  <c r="D2" i="5"/>
  <c r="G18" i="6"/>
  <c r="G19" i="6"/>
  <c r="G20" i="6"/>
  <c r="H18" i="6"/>
  <c r="H19" i="6"/>
  <c r="H20" i="6"/>
  <c r="F21" i="6"/>
  <c r="G21" i="6" s="1"/>
  <c r="F22" i="6"/>
  <c r="G22" i="6" s="1"/>
  <c r="F23" i="6"/>
  <c r="G23" i="6" s="1"/>
  <c r="F17" i="6"/>
  <c r="G17" i="6" s="1"/>
  <c r="F16" i="6"/>
  <c r="G16" i="6" s="1"/>
  <c r="F15" i="6"/>
  <c r="G15" i="6" s="1"/>
  <c r="F14" i="6"/>
  <c r="G14" i="6" s="1"/>
  <c r="F13" i="6"/>
  <c r="G13" i="6" s="1"/>
  <c r="F12" i="6"/>
  <c r="G12" i="6" s="1"/>
  <c r="F11" i="6"/>
  <c r="G11" i="6" s="1"/>
  <c r="F10" i="6"/>
  <c r="G10" i="6" s="1"/>
  <c r="F9" i="6"/>
  <c r="G9" i="6" s="1"/>
  <c r="F8" i="6"/>
  <c r="G8" i="6" s="1"/>
  <c r="F7" i="6"/>
  <c r="G7" i="6" s="1"/>
  <c r="F6" i="6"/>
  <c r="G6" i="6" s="1"/>
  <c r="F5" i="6"/>
  <c r="G5" i="6" s="1"/>
  <c r="F4" i="6"/>
  <c r="G4" i="6" s="1"/>
  <c r="F3" i="6"/>
  <c r="G3" i="6" s="1"/>
  <c r="H15" i="6" l="1"/>
  <c r="H10" i="6"/>
  <c r="H16" i="6"/>
  <c r="H8" i="6"/>
  <c r="H7" i="6"/>
  <c r="H3" i="6"/>
  <c r="H14" i="6"/>
  <c r="H6" i="6"/>
  <c r="H9" i="6"/>
  <c r="H23" i="6"/>
  <c r="H13" i="6"/>
  <c r="H5" i="6"/>
  <c r="H17" i="6"/>
  <c r="H12" i="6"/>
  <c r="H4" i="6"/>
  <c r="H11" i="6"/>
  <c r="H22" i="6"/>
  <c r="H21" i="6"/>
  <c r="P12" i="4"/>
  <c r="P13" i="4"/>
  <c r="P14" i="4"/>
  <c r="P16" i="4"/>
  <c r="P17" i="4"/>
  <c r="O4" i="4"/>
  <c r="P4" i="4" s="1"/>
  <c r="O5" i="4"/>
  <c r="P5" i="4" s="1"/>
  <c r="O6" i="4"/>
  <c r="P6" i="4" s="1"/>
  <c r="O7" i="4"/>
  <c r="P7" i="4" s="1"/>
  <c r="O8" i="4"/>
  <c r="P8" i="4" s="1"/>
  <c r="O9" i="4"/>
  <c r="P9" i="4" s="1"/>
  <c r="O10" i="4"/>
  <c r="P10" i="4" s="1"/>
  <c r="O11" i="4"/>
  <c r="P11" i="4" s="1"/>
  <c r="O12" i="4"/>
  <c r="O13" i="4"/>
  <c r="O14" i="4"/>
  <c r="O15" i="4"/>
  <c r="P15" i="4" s="1"/>
  <c r="O16" i="4"/>
  <c r="O17" i="4"/>
  <c r="O3" i="4"/>
  <c r="P3" i="4" s="1"/>
  <c r="N6" i="4"/>
  <c r="N7" i="4"/>
  <c r="N8" i="4"/>
  <c r="N9" i="4"/>
  <c r="N10" i="4"/>
  <c r="N11" i="4"/>
  <c r="N14" i="4"/>
  <c r="N15" i="4"/>
  <c r="N16" i="4"/>
  <c r="N17" i="4"/>
  <c r="N3" i="4"/>
  <c r="M4" i="4"/>
  <c r="N4" i="4" s="1"/>
  <c r="M5" i="4"/>
  <c r="N5" i="4" s="1"/>
  <c r="M6" i="4"/>
  <c r="M7" i="4"/>
  <c r="M8" i="4"/>
  <c r="M9" i="4"/>
  <c r="M10" i="4"/>
  <c r="M11" i="4"/>
  <c r="M12" i="4"/>
  <c r="N12" i="4" s="1"/>
  <c r="M13" i="4"/>
  <c r="N13" i="4" s="1"/>
  <c r="M14" i="4"/>
  <c r="M15" i="4"/>
  <c r="M16" i="4"/>
  <c r="M17" i="4"/>
  <c r="M3" i="4"/>
  <c r="M28" i="3"/>
  <c r="N28" i="3"/>
  <c r="O28" i="3"/>
  <c r="M35" i="3"/>
  <c r="N35" i="3"/>
  <c r="O35" i="3"/>
  <c r="F35" i="3"/>
  <c r="E35" i="3"/>
  <c r="D35" i="3"/>
  <c r="C35" i="3"/>
  <c r="F28" i="3"/>
  <c r="E28" i="3"/>
  <c r="D28" i="3"/>
  <c r="C28" i="3"/>
  <c r="F31" i="3"/>
  <c r="F32" i="3"/>
  <c r="F33" i="3"/>
  <c r="F34" i="3"/>
  <c r="M19" i="3"/>
  <c r="O31" i="3"/>
  <c r="O32" i="3"/>
  <c r="O33" i="3"/>
  <c r="O34" i="3"/>
  <c r="O24" i="3"/>
  <c r="O25" i="3"/>
  <c r="O26" i="3"/>
  <c r="O27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F2" i="3"/>
  <c r="F24" i="3"/>
  <c r="F25" i="3"/>
  <c r="F26" i="3"/>
  <c r="F27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5" i="3"/>
  <c r="E31" i="3"/>
  <c r="E32" i="3"/>
  <c r="E33" i="3"/>
  <c r="E34" i="3"/>
  <c r="E24" i="3"/>
  <c r="E25" i="3"/>
  <c r="E26" i="3"/>
  <c r="E27" i="3"/>
  <c r="N31" i="3"/>
  <c r="N32" i="3"/>
  <c r="N33" i="3"/>
  <c r="N34" i="3"/>
  <c r="N24" i="3"/>
  <c r="N25" i="3"/>
  <c r="N26" i="3"/>
  <c r="N27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E2" i="3"/>
  <c r="M34" i="3" l="1"/>
  <c r="M33" i="3"/>
  <c r="M32" i="3"/>
  <c r="M31" i="3"/>
  <c r="M27" i="3"/>
  <c r="M25" i="3"/>
  <c r="M24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5" i="3"/>
  <c r="D31" i="3"/>
  <c r="D32" i="3"/>
  <c r="D33" i="3"/>
  <c r="D34" i="3"/>
  <c r="C34" i="3"/>
  <c r="C33" i="3"/>
  <c r="C32" i="3"/>
  <c r="C31" i="3"/>
  <c r="D24" i="3"/>
  <c r="D25" i="3"/>
  <c r="D26" i="3"/>
  <c r="D27" i="3"/>
  <c r="C27" i="3"/>
  <c r="C26" i="3"/>
  <c r="C25" i="3"/>
  <c r="C24" i="3"/>
  <c r="E27" i="1" l="1"/>
  <c r="H27" i="1" s="1"/>
  <c r="I27" i="1" s="1"/>
  <c r="E26" i="1"/>
  <c r="H26" i="1" s="1"/>
  <c r="I26" i="1" s="1"/>
  <c r="H25" i="1"/>
  <c r="I25" i="1" s="1"/>
  <c r="E25" i="1"/>
  <c r="E24" i="1"/>
  <c r="H24" i="1" s="1"/>
  <c r="I24" i="1" s="1"/>
  <c r="H23" i="1"/>
  <c r="I23" i="1" s="1"/>
  <c r="E23" i="1"/>
  <c r="I22" i="1"/>
  <c r="H22" i="1"/>
  <c r="E22" i="1"/>
  <c r="H21" i="1"/>
  <c r="I21" i="1" s="1"/>
  <c r="E21" i="1"/>
  <c r="E20" i="1"/>
  <c r="H20" i="1" s="1"/>
  <c r="I20" i="1" s="1"/>
  <c r="E19" i="1"/>
  <c r="H19" i="1" s="1"/>
  <c r="I19" i="1" s="1"/>
  <c r="E18" i="1"/>
  <c r="H18" i="1" s="1"/>
  <c r="I18" i="1" s="1"/>
  <c r="H17" i="1"/>
  <c r="I17" i="1" s="1"/>
  <c r="E17" i="1"/>
  <c r="E16" i="1"/>
  <c r="H16" i="1" s="1"/>
  <c r="I16" i="1" s="1"/>
  <c r="H15" i="1"/>
  <c r="I15" i="1" s="1"/>
  <c r="E15" i="1"/>
  <c r="I14" i="1"/>
  <c r="H14" i="1"/>
  <c r="E14" i="1"/>
  <c r="H13" i="1"/>
  <c r="I13" i="1" s="1"/>
  <c r="E13" i="1"/>
</calcChain>
</file>

<file path=xl/sharedStrings.xml><?xml version="1.0" encoding="utf-8"?>
<sst xmlns="http://schemas.openxmlformats.org/spreadsheetml/2006/main" count="363" uniqueCount="158">
  <si>
    <t>LVS</t>
  </si>
  <si>
    <t>LVS FTL_0146(F315L)</t>
  </si>
  <si>
    <t>LVS ∆pmrA</t>
  </si>
  <si>
    <t>LVS ∆pmrA(sup)</t>
  </si>
  <si>
    <t>LVS ∆pmrA FTL_0146(F213L)</t>
  </si>
  <si>
    <t>Number</t>
  </si>
  <si>
    <t>Description</t>
  </si>
  <si>
    <t>Strain number</t>
  </si>
  <si>
    <t>KRLVS69</t>
  </si>
  <si>
    <t>KRLVS40</t>
  </si>
  <si>
    <t>KRLVS81</t>
  </si>
  <si>
    <t>KMLFT37</t>
  </si>
  <si>
    <t>pmrA</t>
  </si>
  <si>
    <t>priM</t>
  </si>
  <si>
    <t>FTL_0146</t>
  </si>
  <si>
    <t>Reaction A</t>
  </si>
  <si>
    <t>Reaction B</t>
  </si>
  <si>
    <t>Reaction C</t>
  </si>
  <si>
    <t>A</t>
  </si>
  <si>
    <t>KROL308, KROL309</t>
  </si>
  <si>
    <t>∆pmrA</t>
  </si>
  <si>
    <t>B</t>
  </si>
  <si>
    <t>C</t>
  </si>
  <si>
    <t>KROL270, KROL271</t>
  </si>
  <si>
    <t>KROL155, KROL156</t>
  </si>
  <si>
    <t>Region</t>
  </si>
  <si>
    <t>1A</t>
  </si>
  <si>
    <t>1B</t>
  </si>
  <si>
    <t>1C</t>
  </si>
  <si>
    <t>2A</t>
  </si>
  <si>
    <t>2B</t>
  </si>
  <si>
    <t>2C</t>
  </si>
  <si>
    <t>3A</t>
  </si>
  <si>
    <t>3B</t>
  </si>
  <si>
    <t>3C</t>
  </si>
  <si>
    <t>4A</t>
  </si>
  <si>
    <t>4B</t>
  </si>
  <si>
    <t>4C</t>
  </si>
  <si>
    <t>5A</t>
  </si>
  <si>
    <t>5B</t>
  </si>
  <si>
    <t>5C</t>
  </si>
  <si>
    <t>Desired OD600</t>
  </si>
  <si>
    <t>10:10am</t>
  </si>
  <si>
    <t>Dilution Factor</t>
  </si>
  <si>
    <t>Diluted OD600</t>
  </si>
  <si>
    <t>Actual OD600</t>
  </si>
  <si>
    <t>Total volume (mL)</t>
  </si>
  <si>
    <t>Volume cells (uL)</t>
  </si>
  <si>
    <t>Volume MHB (ul, + 7 mL)</t>
  </si>
  <si>
    <t>12:30pm</t>
  </si>
  <si>
    <t>Averages</t>
  </si>
  <si>
    <t>St Dev</t>
  </si>
  <si>
    <t>Time</t>
  </si>
  <si>
    <t>Total time (minutes)</t>
  </si>
  <si>
    <t>Time elapsed since last timepoint</t>
  </si>
  <si>
    <t>Generation time</t>
  </si>
  <si>
    <t>5:30pm</t>
  </si>
  <si>
    <t>140 to 290</t>
  </si>
  <si>
    <t>290 to 380</t>
  </si>
  <si>
    <t>0 to 140</t>
  </si>
  <si>
    <t>#</t>
  </si>
  <si>
    <t>Sample ID</t>
  </si>
  <si>
    <t>User name</t>
  </si>
  <si>
    <t>Date and Time</t>
  </si>
  <si>
    <t>Nucleic Acid Conc.</t>
  </si>
  <si>
    <t>Unit</t>
  </si>
  <si>
    <t>A260</t>
  </si>
  <si>
    <t>A280</t>
  </si>
  <si>
    <t>260/280</t>
  </si>
  <si>
    <t>260/230</t>
  </si>
  <si>
    <t>Sample Type</t>
  </si>
  <si>
    <t>Factor</t>
  </si>
  <si>
    <t>RI-INBRE</t>
  </si>
  <si>
    <t>ng/µl</t>
  </si>
  <si>
    <t>RNA</t>
  </si>
  <si>
    <t>Water</t>
  </si>
  <si>
    <t>Gel</t>
  </si>
  <si>
    <t>cDNA</t>
  </si>
  <si>
    <t>RNA (1.5 ug)</t>
  </si>
  <si>
    <t>RNA (3 ug)</t>
  </si>
  <si>
    <t>Component</t>
  </si>
  <si>
    <t>Final Concentration</t>
  </si>
  <si>
    <t>Volume or Amount</t>
  </si>
  <si>
    <t>5X 1st strand buffer</t>
  </si>
  <si>
    <t>1x</t>
  </si>
  <si>
    <t>RNase-free water</t>
  </si>
  <si>
    <t>100 mM DTT</t>
  </si>
  <si>
    <t>10 mM</t>
  </si>
  <si>
    <t>10 mM dNTPs</t>
  </si>
  <si>
    <t>0.5 mM</t>
  </si>
  <si>
    <t>Superscript III (200 U/ul)</t>
  </si>
  <si>
    <t>10.8 U/ul</t>
  </si>
  <si>
    <t>LVS ∆pmrA (old)</t>
  </si>
  <si>
    <t>LVS ∆pmrA (new)</t>
  </si>
  <si>
    <t>x 22.5</t>
  </si>
  <si>
    <t>H2O</t>
  </si>
  <si>
    <t>Date isolated</t>
  </si>
  <si>
    <t>RNA Conc (ng/ul)</t>
  </si>
  <si>
    <t>Total RNA</t>
  </si>
  <si>
    <t>Reactions</t>
  </si>
  <si>
    <t>tul4</t>
  </si>
  <si>
    <t>D</t>
  </si>
  <si>
    <t>E</t>
  </si>
  <si>
    <t>F</t>
  </si>
  <si>
    <t>G</t>
  </si>
  <si>
    <t>H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</si>
  <si>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</si>
  <si>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</si>
  <si>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</si>
  <si>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</si>
  <si>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</si>
  <si>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</si>
  <si>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</si>
  <si>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</si>
  <si>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</si>
  <si>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</si>
  <si>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</si>
  <si>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</si>
  <si>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</si>
  <si>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</si>
  <si>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</si>
  <si>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</si>
  <si>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</si>
  <si>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</si>
  <si>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</si>
  <si>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</si>
  <si>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</si>
  <si>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</si>
  <si>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</si>
  <si>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</si>
  <si>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</si>
  <si>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</si>
  <si>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</si>
  <si>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</si>
  <si>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</si>
  <si>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</si>
  <si>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</si>
  <si>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</si>
  <si>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Reactions per primer pair</t>
  </si>
  <si>
    <t>5 uM primers</t>
  </si>
  <si>
    <t>Total reactions to prep</t>
  </si>
  <si>
    <t>Master Mix</t>
  </si>
  <si>
    <t xml:space="preserve">P437 P438 </t>
  </si>
  <si>
    <t>KROL63 KROL64</t>
  </si>
  <si>
    <t>Volumes to dilute for 1.5 ng/uL</t>
  </si>
  <si>
    <t>Sample</t>
  </si>
  <si>
    <t>[cDNA]</t>
  </si>
  <si>
    <t>2x Power Up</t>
  </si>
  <si>
    <t>A17</t>
  </si>
  <si>
    <t>A18</t>
  </si>
  <si>
    <t>A19</t>
  </si>
  <si>
    <t>A20</t>
  </si>
  <si>
    <t>A21</t>
  </si>
  <si>
    <t>B17</t>
  </si>
  <si>
    <t>B18</t>
  </si>
  <si>
    <t>B19</t>
  </si>
  <si>
    <t>B20</t>
  </si>
  <si>
    <t>B21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</si>
</sst>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2" xfId="0" applyFont="1" applyFill="1" applyBorder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164" fontId="3" fillId="0" borderId="1" xfId="0" applyNumberFormat="1" applyFont="1" applyBorder="1"/>
    <xf numFmtId="0" fontId="3" fillId="0" borderId="1" xfId="0" applyFont="1" applyFill="1" applyBorder="1"/>
    <xf numFmtId="0" fontId="2" fillId="0" borderId="1" xfId="0" applyFont="1" applyBorder="1" applyAlignment="1">
      <alignment horizontal="center" wrapText="1"/>
    </xf>
    <xf numFmtId="18" fontId="2" fillId="0" borderId="1" xfId="0" applyNumberFormat="1" applyFont="1" applyBorder="1" applyAlignment="1">
      <alignment horizontal="center" wrapText="1"/>
    </xf>
    <xf numFmtId="165" fontId="0" fillId="0" borderId="0" xfId="0" applyNumberFormat="1"/>
    <xf numFmtId="0" fontId="3" fillId="0" borderId="5" xfId="0" applyFont="1" applyFill="1" applyBorder="1"/>
    <xf numFmtId="0" fontId="3" fillId="0" borderId="0" xfId="0" applyFont="1" applyFill="1" applyBorder="1"/>
    <xf numFmtId="22" fontId="3" fillId="0" borderId="0" xfId="0" applyNumberFormat="1" applyFont="1"/>
    <xf numFmtId="2" fontId="3" fillId="0" borderId="1" xfId="0" applyNumberFormat="1" applyFont="1" applyBorder="1"/>
    <xf numFmtId="0" fontId="4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2" fontId="4" fillId="0" borderId="6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1" fillId="0" borderId="10" xfId="0" applyFont="1" applyBorder="1"/>
    <xf numFmtId="0" fontId="6" fillId="0" borderId="1" xfId="0" applyFont="1" applyBorder="1"/>
    <xf numFmtId="0" fontId="11" fillId="0" borderId="11" xfId="0" applyFont="1" applyBorder="1"/>
    <xf numFmtId="164" fontId="6" fillId="0" borderId="1" xfId="0" applyNumberFormat="1" applyFont="1" applyBorder="1"/>
    <xf numFmtId="0" fontId="6" fillId="3" borderId="1" xfId="0" applyFont="1" applyFill="1" applyBorder="1" applyAlignment="1">
      <alignment horizontal="center"/>
    </xf>
    <xf numFmtId="0" fontId="11" fillId="3" borderId="11" xfId="0" applyFont="1" applyFill="1" applyBorder="1"/>
    <xf numFmtId="0" fontId="6" fillId="3" borderId="1" xfId="0" applyFont="1" applyFill="1" applyBorder="1"/>
    <xf numFmtId="164" fontId="6" fillId="3" borderId="1" xfId="0" applyNumberFormat="1" applyFont="1" applyFill="1" applyBorder="1"/>
    <xf numFmtId="0" fontId="8" fillId="0" borderId="1" xfId="0" applyFont="1" applyBorder="1"/>
    <xf numFmtId="0" fontId="3" fillId="3" borderId="1" xfId="0" applyFont="1" applyFill="1" applyBorder="1"/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Growth!$B$24</c:f>
              <c:strCache>
                <c:ptCount val="1"/>
                <c:pt idx="0">
                  <c:v>LVS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Growth!$C$31:$F$31</c:f>
                <c:numCache>
                  <c:formatCode>General</c:formatCode>
                  <c:ptCount val="4"/>
                  <c:pt idx="0">
                    <c:v>2.5166114784235852E-3</c:v>
                  </c:pt>
                  <c:pt idx="1">
                    <c:v>2.6457513110645773E-3</c:v>
                  </c:pt>
                  <c:pt idx="2">
                    <c:v>4.1633319989322383E-3</c:v>
                  </c:pt>
                  <c:pt idx="3">
                    <c:v>1.1015141094572214E-2</c:v>
                  </c:pt>
                </c:numCache>
              </c:numRef>
            </c:plus>
            <c:minus>
              <c:numRef>
                <c:f>Growth!$C$31:$F$31</c:f>
                <c:numCache>
                  <c:formatCode>General</c:formatCode>
                  <c:ptCount val="4"/>
                  <c:pt idx="0">
                    <c:v>2.5166114784235852E-3</c:v>
                  </c:pt>
                  <c:pt idx="1">
                    <c:v>2.6457513110645773E-3</c:v>
                  </c:pt>
                  <c:pt idx="2">
                    <c:v>4.1633319989322383E-3</c:v>
                  </c:pt>
                  <c:pt idx="3">
                    <c:v>1.1015141094572214E-2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Growth!$C$2:$F$2</c:f>
              <c:numCache>
                <c:formatCode>General</c:formatCode>
                <c:ptCount val="4"/>
                <c:pt idx="0">
                  <c:v>0</c:v>
                </c:pt>
                <c:pt idx="1">
                  <c:v>140</c:v>
                </c:pt>
                <c:pt idx="2">
                  <c:v>290</c:v>
                </c:pt>
                <c:pt idx="3">
                  <c:v>380</c:v>
                </c:pt>
              </c:numCache>
            </c:numRef>
          </c:xVal>
          <c:yVal>
            <c:numRef>
              <c:f>Growth!$C$24:$F$24</c:f>
              <c:numCache>
                <c:formatCode>General</c:formatCode>
                <c:ptCount val="4"/>
                <c:pt idx="0">
                  <c:v>7.7333333333333323E-2</c:v>
                </c:pt>
                <c:pt idx="1">
                  <c:v>0.17200000000000001</c:v>
                </c:pt>
                <c:pt idx="2" formatCode="0.000">
                  <c:v>0.34766666666666662</c:v>
                </c:pt>
                <c:pt idx="3" formatCode="0.000">
                  <c:v>0.54533333333333334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BF-2248-A128-CE6DE2F05505}"/>
            </c:ext>
          </c:extLst>
        </c:ser>
        <c:ser>
          <c:idx val="2"/>
          <c:order val="2"/>
          <c:tx>
            <c:strRef>
              <c:f>Growth!$B$26</c:f>
              <c:strCache>
                <c:ptCount val="1"/>
                <c:pt idx="0">
                  <c:v>LVS ∆pmrA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Growth!$C$33:$F$33</c:f>
                <c:numCache>
                  <c:formatCode>General</c:formatCode>
                  <c:ptCount val="4"/>
                  <c:pt idx="0">
                    <c:v>2.5166114784235852E-3</c:v>
                  </c:pt>
                  <c:pt idx="1">
                    <c:v>1.1357816691600558E-2</c:v>
                  </c:pt>
                  <c:pt idx="2">
                    <c:v>4.1004064839151332E-2</c:v>
                  </c:pt>
                  <c:pt idx="3">
                    <c:v>6.9866539440087833E-2</c:v>
                  </c:pt>
                </c:numCache>
              </c:numRef>
            </c:plus>
            <c:minus>
              <c:numRef>
                <c:f>Growth!$C$33:$F$33</c:f>
                <c:numCache>
                  <c:formatCode>General</c:formatCode>
                  <c:ptCount val="4"/>
                  <c:pt idx="0">
                    <c:v>2.5166114784235852E-3</c:v>
                  </c:pt>
                  <c:pt idx="1">
                    <c:v>1.1357816691600558E-2</c:v>
                  </c:pt>
                  <c:pt idx="2">
                    <c:v>4.1004064839151332E-2</c:v>
                  </c:pt>
                  <c:pt idx="3">
                    <c:v>6.9866539440087833E-2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Growth!$C$2:$F$2</c:f>
              <c:numCache>
                <c:formatCode>General</c:formatCode>
                <c:ptCount val="4"/>
                <c:pt idx="0">
                  <c:v>0</c:v>
                </c:pt>
                <c:pt idx="1">
                  <c:v>140</c:v>
                </c:pt>
                <c:pt idx="2">
                  <c:v>290</c:v>
                </c:pt>
                <c:pt idx="3">
                  <c:v>380</c:v>
                </c:pt>
              </c:numCache>
            </c:numRef>
          </c:xVal>
          <c:yVal>
            <c:numRef>
              <c:f>Growth!$C$26:$F$26</c:f>
              <c:numCache>
                <c:formatCode>General</c:formatCode>
                <c:ptCount val="4"/>
                <c:pt idx="0">
                  <c:v>7.6666666666666661E-2</c:v>
                </c:pt>
                <c:pt idx="1">
                  <c:v>0.15</c:v>
                </c:pt>
                <c:pt idx="2" formatCode="0.000">
                  <c:v>0.27966666666666667</c:v>
                </c:pt>
                <c:pt idx="3" formatCode="0.000">
                  <c:v>0.42333333333333334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3BF-2248-A128-CE6DE2F05505}"/>
            </c:ext>
          </c:extLst>
        </c:ser>
        <c:ser>
          <c:idx val="3"/>
          <c:order val="3"/>
          <c:tx>
            <c:strRef>
              <c:f>Growth!$B$27</c:f>
              <c:strCache>
                <c:ptCount val="1"/>
                <c:pt idx="0">
                  <c:v>LVS ∆pmrA FTL_0146(F213L)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Growth!$C$34:$F$34</c:f>
                <c:numCache>
                  <c:formatCode>General</c:formatCode>
                  <c:ptCount val="4"/>
                  <c:pt idx="0">
                    <c:v>4.1633319989322695E-3</c:v>
                  </c:pt>
                  <c:pt idx="1">
                    <c:v>3.5118845842842345E-3</c:v>
                  </c:pt>
                  <c:pt idx="2">
                    <c:v>7.8102496759066614E-3</c:v>
                  </c:pt>
                  <c:pt idx="3">
                    <c:v>1.7435595774162711E-2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Growth!$C$2:$F$2</c:f>
              <c:numCache>
                <c:formatCode>General</c:formatCode>
                <c:ptCount val="4"/>
                <c:pt idx="0">
                  <c:v>0</c:v>
                </c:pt>
                <c:pt idx="1">
                  <c:v>140</c:v>
                </c:pt>
                <c:pt idx="2">
                  <c:v>290</c:v>
                </c:pt>
                <c:pt idx="3">
                  <c:v>380</c:v>
                </c:pt>
              </c:numCache>
            </c:numRef>
          </c:xVal>
          <c:yVal>
            <c:numRef>
              <c:f>Growth!$C$27:$F$27</c:f>
              <c:numCache>
                <c:formatCode>General</c:formatCode>
                <c:ptCount val="4"/>
                <c:pt idx="0">
                  <c:v>7.4333333333333321E-2</c:v>
                </c:pt>
                <c:pt idx="1">
                  <c:v>0.17166666666666663</c:v>
                </c:pt>
                <c:pt idx="2" formatCode="0.000">
                  <c:v>0.36400000000000005</c:v>
                </c:pt>
                <c:pt idx="3" formatCode="0.000">
                  <c:v>0.626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3BF-2248-A128-CE6DE2F05505}"/>
            </c:ext>
          </c:extLst>
        </c:ser>
        <c:ser>
          <c:idx val="4"/>
          <c:order val="4"/>
          <c:tx>
            <c:strRef>
              <c:f>Growth!$B$28</c:f>
              <c:strCache>
                <c:ptCount val="1"/>
                <c:pt idx="0">
                  <c:v>LVS ∆pmrA(sup)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Growth!$C$35:$F$35</c:f>
                <c:numCache>
                  <c:formatCode>General</c:formatCode>
                  <c:ptCount val="4"/>
                  <c:pt idx="0">
                    <c:v>9.8994949366116736E-3</c:v>
                  </c:pt>
                  <c:pt idx="1">
                    <c:v>1.6970562748477136E-2</c:v>
                  </c:pt>
                  <c:pt idx="2">
                    <c:v>3.8183766184073036E-2</c:v>
                  </c:pt>
                  <c:pt idx="3">
                    <c:v>3.5355339059327411E-2</c:v>
                  </c:pt>
                </c:numCache>
              </c:numRef>
            </c:plus>
            <c:minus>
              <c:numRef>
                <c:f>Growth!$C$35:$F$35</c:f>
                <c:numCache>
                  <c:formatCode>General</c:formatCode>
                  <c:ptCount val="4"/>
                  <c:pt idx="0">
                    <c:v>9.8994949366116736E-3</c:v>
                  </c:pt>
                  <c:pt idx="1">
                    <c:v>1.6970562748477136E-2</c:v>
                  </c:pt>
                  <c:pt idx="2">
                    <c:v>3.8183766184073036E-2</c:v>
                  </c:pt>
                  <c:pt idx="3">
                    <c:v>3.5355339059327411E-2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Growth!$C$2:$F$2</c:f>
              <c:numCache>
                <c:formatCode>General</c:formatCode>
                <c:ptCount val="4"/>
                <c:pt idx="0">
                  <c:v>0</c:v>
                </c:pt>
                <c:pt idx="1">
                  <c:v>140</c:v>
                </c:pt>
                <c:pt idx="2">
                  <c:v>290</c:v>
                </c:pt>
                <c:pt idx="3">
                  <c:v>380</c:v>
                </c:pt>
              </c:numCache>
            </c:numRef>
          </c:xVal>
          <c:yVal>
            <c:numRef>
              <c:f>Growth!$C$28:$F$28</c:f>
              <c:numCache>
                <c:formatCode>General</c:formatCode>
                <c:ptCount val="4"/>
                <c:pt idx="0">
                  <c:v>7.8E-2</c:v>
                </c:pt>
                <c:pt idx="1">
                  <c:v>0.14500000000000002</c:v>
                </c:pt>
                <c:pt idx="2" formatCode="0.000">
                  <c:v>0.26300000000000001</c:v>
                </c:pt>
                <c:pt idx="3" formatCode="0.000">
                  <c:v>0.433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3BF-2248-A128-CE6DE2F05505}"/>
            </c:ext>
          </c:extLst>
        </c:ser>
        <c:ser>
          <c:idx val="1"/>
          <c:order val="1"/>
          <c:tx>
            <c:strRef>
              <c:f>Growth!$B$25</c:f>
              <c:strCache>
                <c:ptCount val="1"/>
                <c:pt idx="0">
                  <c:v>LVS FTL_0146(F315L)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Growth!$C$32:$F$32</c:f>
                <c:numCache>
                  <c:formatCode>General</c:formatCode>
                  <c:ptCount val="4"/>
                  <c:pt idx="0">
                    <c:v>1.1547005383792527E-3</c:v>
                  </c:pt>
                  <c:pt idx="1">
                    <c:v>1.7320508075688789E-3</c:v>
                  </c:pt>
                  <c:pt idx="2">
                    <c:v>1.999999999999974E-3</c:v>
                  </c:pt>
                  <c:pt idx="3">
                    <c:v>9.8657657246325036E-3</c:v>
                  </c:pt>
                </c:numCache>
              </c:numRef>
            </c:plus>
            <c:minus>
              <c:numRef>
                <c:f>Growth!$C$32:$F$32</c:f>
                <c:numCache>
                  <c:formatCode>General</c:formatCode>
                  <c:ptCount val="4"/>
                  <c:pt idx="0">
                    <c:v>1.1547005383792527E-3</c:v>
                  </c:pt>
                  <c:pt idx="1">
                    <c:v>1.7320508075688789E-3</c:v>
                  </c:pt>
                  <c:pt idx="2">
                    <c:v>1.999999999999974E-3</c:v>
                  </c:pt>
                  <c:pt idx="3">
                    <c:v>9.8657657246325036E-3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Growth!$C$2:$F$2</c:f>
              <c:numCache>
                <c:formatCode>General</c:formatCode>
                <c:ptCount val="4"/>
                <c:pt idx="0">
                  <c:v>0</c:v>
                </c:pt>
                <c:pt idx="1">
                  <c:v>140</c:v>
                </c:pt>
                <c:pt idx="2">
                  <c:v>290</c:v>
                </c:pt>
                <c:pt idx="3">
                  <c:v>380</c:v>
                </c:pt>
              </c:numCache>
            </c:numRef>
          </c:xVal>
          <c:yVal>
            <c:numRef>
              <c:f>Growth!$C$25:$F$25</c:f>
              <c:numCache>
                <c:formatCode>General</c:formatCode>
                <c:ptCount val="4"/>
                <c:pt idx="0">
                  <c:v>7.8666666666666663E-2</c:v>
                </c:pt>
                <c:pt idx="1">
                  <c:v>0.19099999999999998</c:v>
                </c:pt>
                <c:pt idx="2" formatCode="0.000">
                  <c:v>0.40799999999999997</c:v>
                </c:pt>
                <c:pt idx="3" formatCode="0.000">
                  <c:v>0.69666666666666666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3BF-2248-A128-CE6DE2F05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0513855"/>
        <c:axId val="1000515487"/>
      </c:scatterChart>
      <c:valAx>
        <c:axId val="10005138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515487"/>
        <c:crossesAt val="1.0000000000000002E-2"/>
        <c:crossBetween val="midCat"/>
      </c:valAx>
      <c:valAx>
        <c:axId val="1000515487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5138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205314960629922"/>
          <c:y val="5.0925925925925923E-2"/>
          <c:w val="0.53790091863517064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Growth!$L$24</c:f>
              <c:strCache>
                <c:ptCount val="1"/>
                <c:pt idx="0">
                  <c:v>LVS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Growth!$M$31:$O$31</c:f>
                <c:numCache>
                  <c:formatCode>General</c:formatCode>
                  <c:ptCount val="3"/>
                  <c:pt idx="0">
                    <c:v>3.0434600861775838</c:v>
                  </c:pt>
                  <c:pt idx="1">
                    <c:v>4.3055938663834175</c:v>
                  </c:pt>
                  <c:pt idx="2">
                    <c:v>2.7478908785700913</c:v>
                  </c:pt>
                </c:numCache>
              </c:numRef>
            </c:plus>
            <c:minus>
              <c:numRef>
                <c:f>Growth!$M$31:$O$31</c:f>
                <c:numCache>
                  <c:formatCode>General</c:formatCode>
                  <c:ptCount val="3"/>
                  <c:pt idx="0">
                    <c:v>3.0434600861775838</c:v>
                  </c:pt>
                  <c:pt idx="1">
                    <c:v>4.3055938663834175</c:v>
                  </c:pt>
                  <c:pt idx="2">
                    <c:v>2.7478908785700913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Growth!$M$23:$O$23</c:f>
              <c:strCache>
                <c:ptCount val="3"/>
                <c:pt idx="0">
                  <c:v>0 to 140</c:v>
                </c:pt>
                <c:pt idx="1">
                  <c:v>140 to 290</c:v>
                </c:pt>
                <c:pt idx="2">
                  <c:v>290 to 380</c:v>
                </c:pt>
              </c:strCache>
            </c:strRef>
          </c:cat>
          <c:val>
            <c:numRef>
              <c:f>Growth!$M$24:$O$24</c:f>
              <c:numCache>
                <c:formatCode>General</c:formatCode>
                <c:ptCount val="3"/>
                <c:pt idx="0">
                  <c:v>122.21130955538325</c:v>
                </c:pt>
                <c:pt idx="1">
                  <c:v>148.79861113639558</c:v>
                </c:pt>
                <c:pt idx="2">
                  <c:v>139.56684893823851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6-004C-B9A8-C21DE3523B46}"/>
            </c:ext>
          </c:extLst>
        </c:ser>
        <c:ser>
          <c:idx val="1"/>
          <c:order val="1"/>
          <c:tx>
            <c:strRef>
              <c:f>Growth!$L$25</c:f>
              <c:strCache>
                <c:ptCount val="1"/>
                <c:pt idx="0">
                  <c:v>LVS FTL_0146(F315L)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Growth!$M$32:$O$32</c:f>
                <c:numCache>
                  <c:formatCode>General</c:formatCode>
                  <c:ptCount val="3"/>
                  <c:pt idx="0">
                    <c:v>1.5818990174848704</c:v>
                  </c:pt>
                  <c:pt idx="1">
                    <c:v>0.9850915197966813</c:v>
                  </c:pt>
                  <c:pt idx="2">
                    <c:v>4.0394158546815442</c:v>
                  </c:pt>
                </c:numCache>
              </c:numRef>
            </c:plus>
            <c:minus>
              <c:numRef>
                <c:f>Growth!$M$32:$O$32</c:f>
                <c:numCache>
                  <c:formatCode>General</c:formatCode>
                  <c:ptCount val="3"/>
                  <c:pt idx="0">
                    <c:v>1.5818990174848704</c:v>
                  </c:pt>
                  <c:pt idx="1">
                    <c:v>0.9850915197966813</c:v>
                  </c:pt>
                  <c:pt idx="2">
                    <c:v>4.0394158546815442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Growth!$M$23:$O$23</c:f>
              <c:strCache>
                <c:ptCount val="3"/>
                <c:pt idx="0">
                  <c:v>0 to 140</c:v>
                </c:pt>
                <c:pt idx="1">
                  <c:v>140 to 290</c:v>
                </c:pt>
                <c:pt idx="2">
                  <c:v>290 to 380</c:v>
                </c:pt>
              </c:strCache>
            </c:strRef>
          </c:cat>
          <c:val>
            <c:numRef>
              <c:f>Growth!$M$25:$O$25</c:f>
              <c:numCache>
                <c:formatCode>General</c:formatCode>
                <c:ptCount val="3"/>
                <c:pt idx="0">
                  <c:v>110.13318614287773</c:v>
                </c:pt>
                <c:pt idx="1">
                  <c:v>137.898149562713</c:v>
                </c:pt>
                <c:pt idx="2">
                  <c:v>117.47718262588292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6-004C-B9A8-C21DE3523B46}"/>
            </c:ext>
          </c:extLst>
        </c:ser>
        <c:ser>
          <c:idx val="2"/>
          <c:order val="2"/>
          <c:tx>
            <c:strRef>
              <c:f>Growth!$L$26</c:f>
              <c:strCache>
                <c:ptCount val="1"/>
                <c:pt idx="0">
                  <c:v>LVS ∆pmrA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Growth!$M$33:$O$33</c:f>
                <c:numCache>
                  <c:formatCode>General</c:formatCode>
                  <c:ptCount val="3"/>
                  <c:pt idx="0">
                    <c:v>15.501681218315818</c:v>
                  </c:pt>
                  <c:pt idx="1">
                    <c:v>17.721939637209513</c:v>
                  </c:pt>
                  <c:pt idx="2">
                    <c:v>6.7058137429179032</c:v>
                  </c:pt>
                </c:numCache>
              </c:numRef>
            </c:plus>
            <c:minus>
              <c:numRef>
                <c:f>Growth!$M$33:$O$33</c:f>
                <c:numCache>
                  <c:formatCode>General</c:formatCode>
                  <c:ptCount val="3"/>
                  <c:pt idx="0">
                    <c:v>15.501681218315818</c:v>
                  </c:pt>
                  <c:pt idx="1">
                    <c:v>17.721939637209513</c:v>
                  </c:pt>
                  <c:pt idx="2">
                    <c:v>6.7058137429179032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Growth!$M$23:$O$23</c:f>
              <c:strCache>
                <c:ptCount val="3"/>
                <c:pt idx="0">
                  <c:v>0 to 140</c:v>
                </c:pt>
                <c:pt idx="1">
                  <c:v>140 to 290</c:v>
                </c:pt>
                <c:pt idx="2">
                  <c:v>290 to 380</c:v>
                </c:pt>
              </c:strCache>
            </c:strRef>
          </c:cat>
          <c:val>
            <c:numRef>
              <c:f>Growth!$M$26:$O$26</c:f>
              <c:numCache>
                <c:formatCode>General</c:formatCode>
                <c:ptCount val="3"/>
                <c:pt idx="0">
                  <c:v>146.99719153034536</c:v>
                </c:pt>
                <c:pt idx="1">
                  <c:v>170.65928827120402</c:v>
                </c:pt>
                <c:pt idx="2">
                  <c:v>152.33274708916866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86-004C-B9A8-C21DE3523B46}"/>
            </c:ext>
          </c:extLst>
        </c:ser>
        <c:ser>
          <c:idx val="3"/>
          <c:order val="3"/>
          <c:tx>
            <c:strRef>
              <c:f>Growth!$L$27</c:f>
              <c:strCache>
                <c:ptCount val="1"/>
                <c:pt idx="0">
                  <c:v>LVS ∆pmrA FTL_0146(F213L)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Growth!$M$34:$O$34</c:f>
                <c:numCache>
                  <c:formatCode>General</c:formatCode>
                  <c:ptCount val="3"/>
                  <c:pt idx="0">
                    <c:v>6.2193982380452804</c:v>
                  </c:pt>
                  <c:pt idx="1">
                    <c:v>1.9219293074384347</c:v>
                  </c:pt>
                  <c:pt idx="2">
                    <c:v>1.4158747818781066</c:v>
                  </c:pt>
                </c:numCache>
              </c:numRef>
            </c:plus>
            <c:minus>
              <c:numRef>
                <c:f>Growth!$M$34:$O$34</c:f>
                <c:numCache>
                  <c:formatCode>General</c:formatCode>
                  <c:ptCount val="3"/>
                  <c:pt idx="0">
                    <c:v>6.2193982380452804</c:v>
                  </c:pt>
                  <c:pt idx="1">
                    <c:v>1.9219293074384347</c:v>
                  </c:pt>
                  <c:pt idx="2">
                    <c:v>1.4158747818781066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Growth!$M$23:$O$23</c:f>
              <c:strCache>
                <c:ptCount val="3"/>
                <c:pt idx="0">
                  <c:v>0 to 140</c:v>
                </c:pt>
                <c:pt idx="1">
                  <c:v>140 to 290</c:v>
                </c:pt>
                <c:pt idx="2">
                  <c:v>290 to 380</c:v>
                </c:pt>
              </c:strCache>
            </c:strRef>
          </c:cat>
          <c:val>
            <c:numRef>
              <c:f>Growth!$M$27:$O$27</c:f>
              <c:numCache>
                <c:formatCode>General</c:formatCode>
                <c:ptCount val="3"/>
                <c:pt idx="0">
                  <c:v>116.80769797397325</c:v>
                </c:pt>
                <c:pt idx="1">
                  <c:v>139.27423206200123</c:v>
                </c:pt>
                <c:pt idx="2">
                  <c:v>115.85530848345167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86-004C-B9A8-C21DE3523B46}"/>
            </c:ext>
          </c:extLst>
        </c:ser>
        <c:ser>
          <c:idx val="4"/>
          <c:order val="4"/>
          <c:tx>
            <c:strRef>
              <c:f>Growth!$L$28</c:f>
              <c:strCache>
                <c:ptCount val="1"/>
                <c:pt idx="0">
                  <c:v>LVS ∆pmrA(sup)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Growth!$M$35:$O$35</c:f>
                <c:numCache>
                  <c:formatCode>General</c:formatCode>
                  <c:ptCount val="3"/>
                  <c:pt idx="0">
                    <c:v>55.554081611424991</c:v>
                  </c:pt>
                  <c:pt idx="1">
                    <c:v>18.173771002447058</c:v>
                  </c:pt>
                  <c:pt idx="2">
                    <c:v>12.447475406223397</c:v>
                  </c:pt>
                </c:numCache>
              </c:numRef>
            </c:plus>
            <c:minus>
              <c:numRef>
                <c:f>Growth!$M$35:$O$35</c:f>
                <c:numCache>
                  <c:formatCode>General</c:formatCode>
                  <c:ptCount val="3"/>
                  <c:pt idx="0">
                    <c:v>55.554081611424991</c:v>
                  </c:pt>
                  <c:pt idx="1">
                    <c:v>18.173771002447058</c:v>
                  </c:pt>
                  <c:pt idx="2">
                    <c:v>12.447475406223397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Growth!$M$23:$O$23</c:f>
              <c:strCache>
                <c:ptCount val="3"/>
                <c:pt idx="0">
                  <c:v>0 to 140</c:v>
                </c:pt>
                <c:pt idx="1">
                  <c:v>140 to 290</c:v>
                </c:pt>
                <c:pt idx="2">
                  <c:v>290 to 380</c:v>
                </c:pt>
              </c:strCache>
            </c:strRef>
          </c:cat>
          <c:val>
            <c:numRef>
              <c:f>Growth!$M$28:$O$28</c:f>
              <c:numCache>
                <c:formatCode>General</c:formatCode>
                <c:ptCount val="3"/>
                <c:pt idx="0">
                  <c:v>154.05934912474865</c:v>
                </c:pt>
                <c:pt idx="1">
                  <c:v>166.6230136624805</c:v>
                </c:pt>
                <c:pt idx="2">
                  <c:v>123.11661593090405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86-004C-B9A8-C21DE3523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6422943"/>
        <c:axId val="1005878863"/>
      </c:barChart>
      <c:catAx>
        <c:axId val="100642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878863"/>
        <c:crosses val="autoZero"/>
        <c:auto val="1"/>
        <c:lblAlgn val="ctr"/>
        <c:lblOffset val="100"/>
        <c:noMultiLvlLbl val="0"/>
      </c:catAx>
      <c:valAx>
        <c:axId val="1005878863"/>
        <c:scaling>
          <c:orientation val="minMax"/>
          <c:max val="215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Generation Time</a:t>
                </a:r>
              </a:p>
              <a:p>
                <a:pPr>
                  <a:defRPr/>
                </a:pPr>
                <a:r>
                  <a:rPr lang="en-US"/>
                  <a:t>(minutes)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6422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273184601924755"/>
          <c:y val="0.19357502187226597"/>
          <c:w val="0.27060148731408568"/>
          <c:h val="0.751738845144357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Growth!$B$24</c:f>
              <c:strCache>
                <c:ptCount val="1"/>
                <c:pt idx="0">
                  <c:v>LVS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Growth!$C$31:$F$31</c:f>
                <c:numCache>
                  <c:formatCode>General</c:formatCode>
                  <c:ptCount val="4"/>
                  <c:pt idx="0">
                    <c:v>2.5166114784235852E-3</c:v>
                  </c:pt>
                  <c:pt idx="1">
                    <c:v>2.6457513110645773E-3</c:v>
                  </c:pt>
                  <c:pt idx="2">
                    <c:v>4.1633319989322383E-3</c:v>
                  </c:pt>
                  <c:pt idx="3">
                    <c:v>1.1015141094572214E-2</c:v>
                  </c:pt>
                </c:numCache>
              </c:numRef>
            </c:plus>
            <c:minus>
              <c:numRef>
                <c:f>Growth!$C$31:$F$31</c:f>
                <c:numCache>
                  <c:formatCode>General</c:formatCode>
                  <c:ptCount val="4"/>
                  <c:pt idx="0">
                    <c:v>2.5166114784235852E-3</c:v>
                  </c:pt>
                  <c:pt idx="1">
                    <c:v>2.6457513110645773E-3</c:v>
                  </c:pt>
                  <c:pt idx="2">
                    <c:v>4.1633319989322383E-3</c:v>
                  </c:pt>
                  <c:pt idx="3">
                    <c:v>1.1015141094572214E-2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Growth!$C$2:$F$2</c:f>
              <c:numCache>
                <c:formatCode>General</c:formatCode>
                <c:ptCount val="4"/>
                <c:pt idx="0">
                  <c:v>0</c:v>
                </c:pt>
                <c:pt idx="1">
                  <c:v>140</c:v>
                </c:pt>
                <c:pt idx="2">
                  <c:v>290</c:v>
                </c:pt>
                <c:pt idx="3">
                  <c:v>380</c:v>
                </c:pt>
              </c:numCache>
            </c:numRef>
          </c:xVal>
          <c:yVal>
            <c:numRef>
              <c:f>Growth!$C$24:$F$24</c:f>
              <c:numCache>
                <c:formatCode>General</c:formatCode>
                <c:ptCount val="4"/>
                <c:pt idx="0">
                  <c:v>7.7333333333333323E-2</c:v>
                </c:pt>
                <c:pt idx="1">
                  <c:v>0.17200000000000001</c:v>
                </c:pt>
                <c:pt idx="2" formatCode="0.000">
                  <c:v>0.34766666666666662</c:v>
                </c:pt>
                <c:pt idx="3" formatCode="0.000">
                  <c:v>0.54533333333333334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2AC-2045-AFD3-ADD94688ADAE}"/>
            </c:ext>
          </c:extLst>
        </c:ser>
        <c:ser>
          <c:idx val="2"/>
          <c:order val="1"/>
          <c:tx>
            <c:strRef>
              <c:f>Growth!$B$26</c:f>
              <c:strCache>
                <c:ptCount val="1"/>
                <c:pt idx="0">
                  <c:v>LVS ∆pmrA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Growth!$C$33:$F$33</c:f>
                <c:numCache>
                  <c:formatCode>General</c:formatCode>
                  <c:ptCount val="4"/>
                  <c:pt idx="0">
                    <c:v>2.5166114784235852E-3</c:v>
                  </c:pt>
                  <c:pt idx="1">
                    <c:v>1.1357816691600558E-2</c:v>
                  </c:pt>
                  <c:pt idx="2">
                    <c:v>4.1004064839151332E-2</c:v>
                  </c:pt>
                  <c:pt idx="3">
                    <c:v>6.9866539440087833E-2</c:v>
                  </c:pt>
                </c:numCache>
              </c:numRef>
            </c:plus>
            <c:minus>
              <c:numRef>
                <c:f>Growth!$C$33:$F$33</c:f>
                <c:numCache>
                  <c:formatCode>General</c:formatCode>
                  <c:ptCount val="4"/>
                  <c:pt idx="0">
                    <c:v>2.5166114784235852E-3</c:v>
                  </c:pt>
                  <c:pt idx="1">
                    <c:v>1.1357816691600558E-2</c:v>
                  </c:pt>
                  <c:pt idx="2">
                    <c:v>4.1004064839151332E-2</c:v>
                  </c:pt>
                  <c:pt idx="3">
                    <c:v>6.9866539440087833E-2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Growth!$C$2:$F$2</c:f>
              <c:numCache>
                <c:formatCode>General</c:formatCode>
                <c:ptCount val="4"/>
                <c:pt idx="0">
                  <c:v>0</c:v>
                </c:pt>
                <c:pt idx="1">
                  <c:v>140</c:v>
                </c:pt>
                <c:pt idx="2">
                  <c:v>290</c:v>
                </c:pt>
                <c:pt idx="3">
                  <c:v>380</c:v>
                </c:pt>
              </c:numCache>
            </c:numRef>
          </c:xVal>
          <c:yVal>
            <c:numRef>
              <c:f>Growth!$C$26:$F$26</c:f>
              <c:numCache>
                <c:formatCode>General</c:formatCode>
                <c:ptCount val="4"/>
                <c:pt idx="0">
                  <c:v>7.6666666666666661E-2</c:v>
                </c:pt>
                <c:pt idx="1">
                  <c:v>0.15</c:v>
                </c:pt>
                <c:pt idx="2" formatCode="0.000">
                  <c:v>0.27966666666666667</c:v>
                </c:pt>
                <c:pt idx="3" formatCode="0.000">
                  <c:v>0.42333333333333334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2AC-2045-AFD3-ADD94688ADAE}"/>
            </c:ext>
          </c:extLst>
        </c:ser>
        <c:ser>
          <c:idx val="3"/>
          <c:order val="2"/>
          <c:tx>
            <c:strRef>
              <c:f>Growth!$B$27</c:f>
              <c:strCache>
                <c:ptCount val="1"/>
                <c:pt idx="0">
                  <c:v>LVS ∆pmrA FTL_0146(F213L)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Growth!$C$34:$F$34</c:f>
                <c:numCache>
                  <c:formatCode>General</c:formatCode>
                  <c:ptCount val="4"/>
                  <c:pt idx="0">
                    <c:v>4.1633319989322695E-3</c:v>
                  </c:pt>
                  <c:pt idx="1">
                    <c:v>3.5118845842842345E-3</c:v>
                  </c:pt>
                  <c:pt idx="2">
                    <c:v>7.8102496759066614E-3</c:v>
                  </c:pt>
                  <c:pt idx="3">
                    <c:v>1.7435595774162711E-2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Growth!$C$2:$F$2</c:f>
              <c:numCache>
                <c:formatCode>General</c:formatCode>
                <c:ptCount val="4"/>
                <c:pt idx="0">
                  <c:v>0</c:v>
                </c:pt>
                <c:pt idx="1">
                  <c:v>140</c:v>
                </c:pt>
                <c:pt idx="2">
                  <c:v>290</c:v>
                </c:pt>
                <c:pt idx="3">
                  <c:v>380</c:v>
                </c:pt>
              </c:numCache>
            </c:numRef>
          </c:xVal>
          <c:yVal>
            <c:numRef>
              <c:f>Growth!$C$27:$F$27</c:f>
              <c:numCache>
                <c:formatCode>General</c:formatCode>
                <c:ptCount val="4"/>
                <c:pt idx="0">
                  <c:v>7.4333333333333321E-2</c:v>
                </c:pt>
                <c:pt idx="1">
                  <c:v>0.17166666666666663</c:v>
                </c:pt>
                <c:pt idx="2" formatCode="0.000">
                  <c:v>0.36400000000000005</c:v>
                </c:pt>
                <c:pt idx="3" formatCode="0.000">
                  <c:v>0.626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2AC-2045-AFD3-ADD94688ADAE}"/>
            </c:ext>
          </c:extLst>
        </c:ser>
        <c:ser>
          <c:idx val="4"/>
          <c:order val="3"/>
          <c:tx>
            <c:strRef>
              <c:f>Growth!$B$28</c:f>
              <c:strCache>
                <c:ptCount val="1"/>
                <c:pt idx="0">
                  <c:v>LVS ∆pmrA(sup)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Growth!$C$35:$F$35</c:f>
                <c:numCache>
                  <c:formatCode>General</c:formatCode>
                  <c:ptCount val="4"/>
                  <c:pt idx="0">
                    <c:v>9.8994949366116736E-3</c:v>
                  </c:pt>
                  <c:pt idx="1">
                    <c:v>1.6970562748477136E-2</c:v>
                  </c:pt>
                  <c:pt idx="2">
                    <c:v>3.8183766184073036E-2</c:v>
                  </c:pt>
                  <c:pt idx="3">
                    <c:v>3.5355339059327411E-2</c:v>
                  </c:pt>
                </c:numCache>
              </c:numRef>
            </c:plus>
            <c:minus>
              <c:numRef>
                <c:f>Growth!$C$35:$F$35</c:f>
                <c:numCache>
                  <c:formatCode>General</c:formatCode>
                  <c:ptCount val="4"/>
                  <c:pt idx="0">
                    <c:v>9.8994949366116736E-3</c:v>
                  </c:pt>
                  <c:pt idx="1">
                    <c:v>1.6970562748477136E-2</c:v>
                  </c:pt>
                  <c:pt idx="2">
                    <c:v>3.8183766184073036E-2</c:v>
                  </c:pt>
                  <c:pt idx="3">
                    <c:v>3.5355339059327411E-2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Growth!$C$2:$F$2</c:f>
              <c:numCache>
                <c:formatCode>General</c:formatCode>
                <c:ptCount val="4"/>
                <c:pt idx="0">
                  <c:v>0</c:v>
                </c:pt>
                <c:pt idx="1">
                  <c:v>140</c:v>
                </c:pt>
                <c:pt idx="2">
                  <c:v>290</c:v>
                </c:pt>
                <c:pt idx="3">
                  <c:v>380</c:v>
                </c:pt>
              </c:numCache>
            </c:numRef>
          </c:xVal>
          <c:yVal>
            <c:numRef>
              <c:f>Growth!$C$28:$F$28</c:f>
              <c:numCache>
                <c:formatCode>General</c:formatCode>
                <c:ptCount val="4"/>
                <c:pt idx="0">
                  <c:v>7.8E-2</c:v>
                </c:pt>
                <c:pt idx="1">
                  <c:v>0.14500000000000002</c:v>
                </c:pt>
                <c:pt idx="2" formatCode="0.000">
                  <c:v>0.26300000000000001</c:v>
                </c:pt>
                <c:pt idx="3" formatCode="0.000">
                  <c:v>0.433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2AC-2045-AFD3-ADD94688AD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00513855"/>
        <c:axId val="1000515487"/>
      </c:scatterChart>
      <c:valAx>
        <c:axId val="10005138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515487"/>
        <c:crossesAt val="1.0000000000000002E-2"/>
        <c:crossBetween val="midCat"/>
      </c:valAx>
      <c:valAx>
        <c:axId val="1000515487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5138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389466</xdr:colOff>
      <xdr:row>2</xdr:row>
      <xdr:rowOff>186267</xdr:rowOff>
    </xdr:from>
    <xdr:to>
      <xdr:col>25</xdr:col>
      <xdr:colOff>220133</xdr:colOff>
      <xdr:row>25</xdr:row>
      <xdr:rowOff>8466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27B74DC-5BCB-C544-A90E-9F1BEC6BA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232833</xdr:colOff>
      <xdr:row>26</xdr:row>
      <xdr:rowOff>25400</xdr:rowOff>
    </xdr:from>
    <xdr:to>
      <xdr:col>20</xdr:col>
      <xdr:colOff>656167</xdr:colOff>
      <xdr:row>39</xdr:row>
      <xdr:rowOff>127000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B19F1DD-FB8A-294F-878B-29F59D6D0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0</xdr:colOff>
      <xdr:row>3</xdr:row>
      <xdr:rowOff>0</xdr:rowOff>
    </xdr:from>
    <xdr:to>
      <xdr:col>35</xdr:col>
      <xdr:colOff>660400</xdr:colOff>
      <xdr:row>25</xdr:row>
      <xdr:rowOff>25399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35619FF-34BD-8B4D-BEE9-FA3F7285A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90B49-F3F9-BE42-8E79-4C9466C787DC}">
  <sheetPr>
    <pageSetUpPr fitToPage="1"/>
  </sheetPr>
  <dimension ref="A2:W40"/>
  <sheetViews>
    <sheetView workbookViewId="0">
      <selection activeCell="N16" sqref="N16:P16"/>
    </sheetView>
  </sheetViews>
  <sheetFormatPr baseColWidth="10" defaultRowHeight="16" x14ac:dyDescent="0.2"/>
  <cols>
    <col min="2" max="2" width="6.1640625" customWidth="1"/>
    <col min="3" max="3" width="7.1640625" customWidth="1"/>
    <col min="4" max="4" width="7.5" customWidth="1"/>
    <col min="7" max="19" width="3.33203125" customWidth="1"/>
    <col min="20" max="20" width="22.33203125" bestFit="1" customWidth="1"/>
    <col min="21" max="21" width="12.83203125" bestFit="1" customWidth="1"/>
    <col min="22" max="22" width="5.6640625" bestFit="1" customWidth="1"/>
    <col min="23" max="23" width="14.33203125" bestFit="1" customWidth="1"/>
  </cols>
  <sheetData>
    <row r="2" spans="7:23" x14ac:dyDescent="0.2">
      <c r="T2" t="s">
        <v>138</v>
      </c>
      <c r="U2">
        <v>16</v>
      </c>
    </row>
    <row r="3" spans="7:23" x14ac:dyDescent="0.2">
      <c r="T3" t="s">
        <v>140</v>
      </c>
      <c r="U3">
        <f>U2*3.5+3.5</f>
        <v>59.5</v>
      </c>
    </row>
    <row r="5" spans="7:23" x14ac:dyDescent="0.2">
      <c r="U5" s="44" t="s">
        <v>99</v>
      </c>
      <c r="V5" s="44"/>
      <c r="W5" s="44"/>
    </row>
    <row r="6" spans="7:23" x14ac:dyDescent="0.2">
      <c r="U6" s="1" t="s">
        <v>18</v>
      </c>
      <c r="V6" s="42" t="s">
        <v>13</v>
      </c>
      <c r="W6" s="1" t="s">
        <v>142</v>
      </c>
    </row>
    <row r="7" spans="7:23" x14ac:dyDescent="0.2">
      <c r="U7" s="1" t="s">
        <v>21</v>
      </c>
      <c r="V7" s="42" t="s">
        <v>100</v>
      </c>
      <c r="W7" s="1" t="s">
        <v>143</v>
      </c>
    </row>
    <row r="9" spans="7:23" x14ac:dyDescent="0.2">
      <c r="H9" s="1">
        <v>1</v>
      </c>
      <c r="I9" s="1">
        <v>2</v>
      </c>
      <c r="J9" s="1">
        <v>3</v>
      </c>
      <c r="K9" s="1">
        <v>4</v>
      </c>
      <c r="L9" s="1">
        <v>5</v>
      </c>
      <c r="M9" s="1">
        <v>6</v>
      </c>
      <c r="N9" s="1">
        <v>7</v>
      </c>
      <c r="O9" s="1">
        <v>8</v>
      </c>
      <c r="P9" s="1">
        <v>9</v>
      </c>
      <c r="Q9" s="1">
        <v>10</v>
      </c>
      <c r="R9" s="1">
        <v>11</v>
      </c>
      <c r="S9" s="1">
        <v>12</v>
      </c>
      <c r="V9" s="1" t="s">
        <v>84</v>
      </c>
      <c r="W9" s="1" t="s">
        <v>141</v>
      </c>
    </row>
    <row r="10" spans="7:23" x14ac:dyDescent="0.2">
      <c r="G10" s="1" t="s">
        <v>18</v>
      </c>
      <c r="H10" s="44" t="s">
        <v>106</v>
      </c>
      <c r="I10" s="44"/>
      <c r="J10" s="44"/>
      <c r="K10" s="44" t="s">
        <v>114</v>
      </c>
      <c r="L10" s="44"/>
      <c r="M10" s="44"/>
      <c r="N10" s="44" t="s">
        <v>122</v>
      </c>
      <c r="O10" s="44"/>
      <c r="P10" s="44"/>
      <c r="Q10" s="44" t="s">
        <v>130</v>
      </c>
      <c r="R10" s="44"/>
      <c r="S10" s="44"/>
      <c r="U10" s="1" t="s">
        <v>147</v>
      </c>
      <c r="V10" s="1">
        <v>10</v>
      </c>
      <c r="W10" s="1">
        <f>V10*U$3</f>
        <v>595</v>
      </c>
    </row>
    <row r="11" spans="7:23" x14ac:dyDescent="0.2">
      <c r="G11" s="1" t="s">
        <v>21</v>
      </c>
      <c r="H11" s="44" t="s">
        <v>107</v>
      </c>
      <c r="I11" s="44"/>
      <c r="J11" s="44"/>
      <c r="K11" s="44" t="s">
        <v>115</v>
      </c>
      <c r="L11" s="44"/>
      <c r="M11" s="44"/>
      <c r="N11" s="44" t="s">
        <v>123</v>
      </c>
      <c r="O11" s="44"/>
      <c r="P11" s="44"/>
      <c r="Q11" s="44" t="s">
        <v>131</v>
      </c>
      <c r="R11" s="44"/>
      <c r="S11" s="44"/>
      <c r="U11" s="1" t="s">
        <v>139</v>
      </c>
      <c r="V11" s="1">
        <v>1</v>
      </c>
      <c r="W11" s="1">
        <f>V11*U$3</f>
        <v>59.5</v>
      </c>
    </row>
    <row r="12" spans="7:23" x14ac:dyDescent="0.2">
      <c r="G12" s="1" t="s">
        <v>22</v>
      </c>
      <c r="H12" s="44" t="s">
        <v>108</v>
      </c>
      <c r="I12" s="44"/>
      <c r="J12" s="44"/>
      <c r="K12" s="44" t="s">
        <v>116</v>
      </c>
      <c r="L12" s="44"/>
      <c r="M12" s="44"/>
      <c r="N12" s="44" t="s">
        <v>124</v>
      </c>
      <c r="O12" s="44"/>
      <c r="P12" s="44"/>
      <c r="Q12" s="44" t="s">
        <v>132</v>
      </c>
      <c r="R12" s="44"/>
      <c r="S12" s="44"/>
      <c r="U12" s="1" t="s">
        <v>95</v>
      </c>
      <c r="V12" s="1">
        <v>8</v>
      </c>
      <c r="W12" s="1">
        <f>V12*U$3</f>
        <v>476</v>
      </c>
    </row>
    <row r="13" spans="7:23" x14ac:dyDescent="0.2">
      <c r="G13" s="1" t="s">
        <v>101</v>
      </c>
      <c r="H13" s="44" t="s">
        <v>109</v>
      </c>
      <c r="I13" s="44"/>
      <c r="J13" s="44"/>
      <c r="K13" s="44" t="s">
        <v>117</v>
      </c>
      <c r="L13" s="44"/>
      <c r="M13" s="44"/>
      <c r="N13" s="44" t="s">
        <v>125</v>
      </c>
      <c r="O13" s="44"/>
      <c r="P13" s="44"/>
      <c r="Q13" s="44" t="s">
        <v>133</v>
      </c>
      <c r="R13" s="44"/>
      <c r="S13" s="44"/>
    </row>
    <row r="14" spans="7:23" x14ac:dyDescent="0.2">
      <c r="G14" s="1" t="s">
        <v>102</v>
      </c>
      <c r="H14" s="44" t="s">
        <v>110</v>
      </c>
      <c r="I14" s="44"/>
      <c r="J14" s="44"/>
      <c r="K14" s="44" t="s">
        <v>118</v>
      </c>
      <c r="L14" s="44"/>
      <c r="M14" s="44"/>
      <c r="N14" s="44" t="s">
        <v>126</v>
      </c>
      <c r="O14" s="44"/>
      <c r="P14" s="44"/>
      <c r="Q14" s="44" t="s">
        <v>134</v>
      </c>
      <c r="R14" s="44"/>
      <c r="S14" s="44"/>
    </row>
    <row r="15" spans="7:23" x14ac:dyDescent="0.2">
      <c r="G15" s="1" t="s">
        <v>103</v>
      </c>
      <c r="H15" s="44" t="s">
        <v>111</v>
      </c>
      <c r="I15" s="44"/>
      <c r="J15" s="44"/>
      <c r="K15" s="44" t="s">
        <v>119</v>
      </c>
      <c r="L15" s="44"/>
      <c r="M15" s="44"/>
      <c r="N15" s="44" t="s">
        <v>127</v>
      </c>
      <c r="O15" s="44"/>
      <c r="P15" s="44"/>
      <c r="Q15" s="44" t="s">
        <v>135</v>
      </c>
      <c r="R15" s="44"/>
      <c r="S15" s="44"/>
    </row>
    <row r="16" spans="7:23" x14ac:dyDescent="0.2">
      <c r="G16" s="1" t="s">
        <v>104</v>
      </c>
      <c r="H16" s="44" t="s">
        <v>112</v>
      </c>
      <c r="I16" s="44"/>
      <c r="J16" s="44"/>
      <c r="K16" s="44" t="s">
        <v>120</v>
      </c>
      <c r="L16" s="44"/>
      <c r="M16" s="44"/>
      <c r="N16" s="44" t="s">
        <v>128</v>
      </c>
      <c r="O16" s="44"/>
      <c r="P16" s="44"/>
      <c r="Q16" s="44" t="s">
        <v>136</v>
      </c>
      <c r="R16" s="44"/>
      <c r="S16" s="44"/>
    </row>
    <row r="17" spans="1:19" x14ac:dyDescent="0.2">
      <c r="G17" s="1" t="s">
        <v>105</v>
      </c>
      <c r="H17" s="44" t="s">
        <v>113</v>
      </c>
      <c r="I17" s="44"/>
      <c r="J17" s="44"/>
      <c r="K17" s="44" t="s">
        <v>121</v>
      </c>
      <c r="L17" s="44"/>
      <c r="M17" s="44"/>
      <c r="N17" s="44" t="s">
        <v>129</v>
      </c>
      <c r="O17" s="44"/>
      <c r="P17" s="44"/>
      <c r="Q17" s="44" t="s">
        <v>137</v>
      </c>
      <c r="R17" s="44"/>
      <c r="S17" s="44"/>
    </row>
    <row r="23" spans="1:19" ht="31" customHeight="1" x14ac:dyDescent="0.2">
      <c r="A23" s="24"/>
      <c r="B23" s="24"/>
      <c r="C23" s="45" t="s">
        <v>144</v>
      </c>
      <c r="D23" s="45"/>
    </row>
    <row r="24" spans="1:19" x14ac:dyDescent="0.2">
      <c r="A24" s="32" t="s">
        <v>145</v>
      </c>
      <c r="B24" s="32" t="s">
        <v>146</v>
      </c>
      <c r="C24" s="32" t="s">
        <v>77</v>
      </c>
      <c r="D24" s="32" t="s">
        <v>95</v>
      </c>
    </row>
    <row r="25" spans="1:19" x14ac:dyDescent="0.2">
      <c r="A25" s="33">
        <v>1</v>
      </c>
      <c r="B25" s="34">
        <v>19.399999999999999</v>
      </c>
      <c r="C25" s="35">
        <v>2</v>
      </c>
      <c r="D25" s="37">
        <f>((B25*C25)/1.5)-2</f>
        <v>23.866666666666664</v>
      </c>
    </row>
    <row r="26" spans="1:19" x14ac:dyDescent="0.2">
      <c r="A26" s="38">
        <v>2</v>
      </c>
      <c r="B26" s="39">
        <v>54.4</v>
      </c>
      <c r="C26" s="40">
        <v>2</v>
      </c>
      <c r="D26" s="41">
        <f t="shared" ref="D26:D40" si="0">((B26*C26)/1.5)-2</f>
        <v>70.533333333333331</v>
      </c>
    </row>
    <row r="27" spans="1:19" x14ac:dyDescent="0.2">
      <c r="A27" s="33">
        <v>3</v>
      </c>
      <c r="B27" s="36">
        <v>21.1</v>
      </c>
      <c r="C27" s="35">
        <v>2</v>
      </c>
      <c r="D27" s="37">
        <f t="shared" si="0"/>
        <v>26.133333333333336</v>
      </c>
    </row>
    <row r="28" spans="1:19" x14ac:dyDescent="0.2">
      <c r="A28" s="38">
        <v>4</v>
      </c>
      <c r="B28" s="39">
        <v>59</v>
      </c>
      <c r="C28" s="40">
        <v>2</v>
      </c>
      <c r="D28" s="41">
        <f t="shared" si="0"/>
        <v>76.666666666666671</v>
      </c>
    </row>
    <row r="29" spans="1:19" x14ac:dyDescent="0.2">
      <c r="A29" s="33">
        <v>5</v>
      </c>
      <c r="B29" s="36">
        <v>53</v>
      </c>
      <c r="C29" s="35">
        <v>2</v>
      </c>
      <c r="D29" s="37">
        <f t="shared" si="0"/>
        <v>68.666666666666671</v>
      </c>
    </row>
    <row r="30" spans="1:19" x14ac:dyDescent="0.2">
      <c r="A30" s="38">
        <v>6</v>
      </c>
      <c r="B30" s="39">
        <v>44.7</v>
      </c>
      <c r="C30" s="40">
        <v>2</v>
      </c>
      <c r="D30" s="41">
        <f t="shared" si="0"/>
        <v>57.6</v>
      </c>
    </row>
    <row r="31" spans="1:19" x14ac:dyDescent="0.2">
      <c r="A31" s="33">
        <v>7</v>
      </c>
      <c r="B31" s="36">
        <v>46.5</v>
      </c>
      <c r="C31" s="35">
        <v>2</v>
      </c>
      <c r="D31" s="37">
        <f t="shared" si="0"/>
        <v>60</v>
      </c>
    </row>
    <row r="32" spans="1:19" x14ac:dyDescent="0.2">
      <c r="A32" s="38">
        <v>8</v>
      </c>
      <c r="B32" s="39">
        <v>47.7</v>
      </c>
      <c r="C32" s="40">
        <v>2</v>
      </c>
      <c r="D32" s="41">
        <f t="shared" si="0"/>
        <v>61.6</v>
      </c>
    </row>
    <row r="33" spans="1:4" x14ac:dyDescent="0.2">
      <c r="A33" s="33">
        <v>9</v>
      </c>
      <c r="B33" s="36">
        <v>38.6</v>
      </c>
      <c r="C33" s="35">
        <v>2</v>
      </c>
      <c r="D33" s="37">
        <f t="shared" si="0"/>
        <v>49.466666666666669</v>
      </c>
    </row>
    <row r="34" spans="1:4" x14ac:dyDescent="0.2">
      <c r="A34" s="38">
        <v>10</v>
      </c>
      <c r="B34" s="39">
        <v>55.3</v>
      </c>
      <c r="C34" s="40">
        <v>2</v>
      </c>
      <c r="D34" s="41">
        <f t="shared" si="0"/>
        <v>71.733333333333334</v>
      </c>
    </row>
    <row r="35" spans="1:4" x14ac:dyDescent="0.2">
      <c r="A35" s="33">
        <v>11</v>
      </c>
      <c r="B35" s="36">
        <v>39.799999999999997</v>
      </c>
      <c r="C35" s="35">
        <v>2</v>
      </c>
      <c r="D35" s="37">
        <f t="shared" si="0"/>
        <v>51.066666666666663</v>
      </c>
    </row>
    <row r="36" spans="1:4" x14ac:dyDescent="0.2">
      <c r="A36" s="38">
        <v>12</v>
      </c>
      <c r="B36" s="39">
        <v>50.7</v>
      </c>
      <c r="C36" s="40">
        <v>2</v>
      </c>
      <c r="D36" s="41">
        <f t="shared" si="0"/>
        <v>65.600000000000009</v>
      </c>
    </row>
    <row r="37" spans="1:4" x14ac:dyDescent="0.2">
      <c r="A37" s="33">
        <v>13</v>
      </c>
      <c r="B37" s="36">
        <v>26.3</v>
      </c>
      <c r="C37" s="35">
        <v>2</v>
      </c>
      <c r="D37" s="37">
        <f t="shared" si="0"/>
        <v>33.06666666666667</v>
      </c>
    </row>
    <row r="38" spans="1:4" x14ac:dyDescent="0.2">
      <c r="A38" s="38">
        <v>14</v>
      </c>
      <c r="B38" s="39">
        <v>48</v>
      </c>
      <c r="C38" s="40">
        <v>2</v>
      </c>
      <c r="D38" s="41">
        <f t="shared" si="0"/>
        <v>62</v>
      </c>
    </row>
    <row r="39" spans="1:4" x14ac:dyDescent="0.2">
      <c r="A39" s="33">
        <v>15</v>
      </c>
      <c r="B39" s="36">
        <v>40.6</v>
      </c>
      <c r="C39" s="35">
        <v>2</v>
      </c>
      <c r="D39" s="37">
        <f t="shared" si="0"/>
        <v>52.133333333333333</v>
      </c>
    </row>
    <row r="40" spans="1:4" x14ac:dyDescent="0.2">
      <c r="A40" s="38">
        <v>16</v>
      </c>
      <c r="B40" s="39">
        <v>26.8</v>
      </c>
      <c r="C40" s="40">
        <v>2</v>
      </c>
      <c r="D40" s="41">
        <f t="shared" si="0"/>
        <v>33.733333333333334</v>
      </c>
    </row>
  </sheetData>
  <mergeCells count="34">
    <mergeCell ref="U5:W5"/>
    <mergeCell ref="N14:P14"/>
    <mergeCell ref="C23:D23"/>
    <mergeCell ref="H16:J16"/>
    <mergeCell ref="H17:J17"/>
    <mergeCell ref="K10:M10"/>
    <mergeCell ref="K11:M11"/>
    <mergeCell ref="K12:M12"/>
    <mergeCell ref="K13:M13"/>
    <mergeCell ref="K14:M14"/>
    <mergeCell ref="K15:M15"/>
    <mergeCell ref="K16:M16"/>
    <mergeCell ref="K17:M17"/>
    <mergeCell ref="H10:J10"/>
    <mergeCell ref="H11:J11"/>
    <mergeCell ref="H12:J12"/>
    <mergeCell ref="H13:J13"/>
    <mergeCell ref="N15:P15"/>
    <mergeCell ref="H15:J15"/>
    <mergeCell ref="N16:P16"/>
    <mergeCell ref="H14:J14"/>
    <mergeCell ref="N17:P17"/>
    <mergeCell ref="Q10:S10"/>
    <mergeCell ref="Q11:S11"/>
    <mergeCell ref="Q12:S12"/>
    <mergeCell ref="Q13:S13"/>
    <mergeCell ref="Q14:S14"/>
    <mergeCell ref="Q15:S15"/>
    <mergeCell ref="Q16:S16"/>
    <mergeCell ref="Q17:S17"/>
    <mergeCell ref="N10:P10"/>
    <mergeCell ref="N11:P11"/>
    <mergeCell ref="N12:P12"/>
    <mergeCell ref="N13:P13"/>
  </mergeCells>
  <phoneticPr fontId="9" type="noConversion"/>
  <pageMargins left="0.7" right="0.7" top="0.75" bottom="0.75" header="0.3" footer="0.3"/>
  <pageSetup scale="55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D64F9-7384-9947-AA85-076C3D235A93}">
  <sheetPr>
    <pageSetUpPr fitToPage="1"/>
  </sheetPr>
  <dimension ref="A2:W29"/>
  <sheetViews>
    <sheetView topLeftCell="E1" zoomScale="160" zoomScaleNormal="160" workbookViewId="0">
      <selection activeCell="U9" sqref="U9:W12"/>
    </sheetView>
  </sheetViews>
  <sheetFormatPr baseColWidth="10" defaultRowHeight="16" x14ac:dyDescent="0.2"/>
  <cols>
    <col min="2" max="2" width="6.1640625" customWidth="1"/>
    <col min="3" max="3" width="7.1640625" customWidth="1"/>
    <col min="4" max="4" width="7.5" customWidth="1"/>
    <col min="7" max="19" width="3.33203125" customWidth="1"/>
    <col min="20" max="20" width="22.33203125" bestFit="1" customWidth="1"/>
    <col min="21" max="21" width="12.83203125" bestFit="1" customWidth="1"/>
    <col min="22" max="22" width="5.6640625" bestFit="1" customWidth="1"/>
    <col min="23" max="23" width="14.33203125" bestFit="1" customWidth="1"/>
  </cols>
  <sheetData>
    <row r="2" spans="7:23" x14ac:dyDescent="0.2">
      <c r="T2" t="s">
        <v>138</v>
      </c>
      <c r="U2">
        <v>5</v>
      </c>
    </row>
    <row r="3" spans="7:23" x14ac:dyDescent="0.2">
      <c r="T3" t="s">
        <v>140</v>
      </c>
      <c r="U3">
        <f>U2*3.5+3.5</f>
        <v>21</v>
      </c>
    </row>
    <row r="5" spans="7:23" x14ac:dyDescent="0.2">
      <c r="U5" s="44" t="s">
        <v>99</v>
      </c>
      <c r="V5" s="44"/>
      <c r="W5" s="44"/>
    </row>
    <row r="6" spans="7:23" x14ac:dyDescent="0.2">
      <c r="U6" s="1" t="s">
        <v>18</v>
      </c>
      <c r="V6" s="42" t="s">
        <v>13</v>
      </c>
      <c r="W6" s="1" t="s">
        <v>142</v>
      </c>
    </row>
    <row r="7" spans="7:23" x14ac:dyDescent="0.2">
      <c r="U7" s="1" t="s">
        <v>21</v>
      </c>
      <c r="V7" s="42" t="s">
        <v>100</v>
      </c>
      <c r="W7" s="1" t="s">
        <v>143</v>
      </c>
    </row>
    <row r="9" spans="7:23" x14ac:dyDescent="0.2">
      <c r="H9" s="1">
        <v>1</v>
      </c>
      <c r="I9" s="1">
        <v>2</v>
      </c>
      <c r="J9" s="1">
        <v>3</v>
      </c>
      <c r="K9" s="1">
        <v>4</v>
      </c>
      <c r="L9" s="1">
        <v>5</v>
      </c>
      <c r="M9" s="1">
        <v>6</v>
      </c>
      <c r="N9" s="1">
        <v>7</v>
      </c>
      <c r="O9" s="1">
        <v>8</v>
      </c>
      <c r="P9" s="1">
        <v>9</v>
      </c>
      <c r="Q9" s="1">
        <v>10</v>
      </c>
      <c r="R9" s="1">
        <v>11</v>
      </c>
      <c r="S9" s="1">
        <v>12</v>
      </c>
      <c r="V9" s="1" t="s">
        <v>84</v>
      </c>
      <c r="W9" s="1" t="s">
        <v>141</v>
      </c>
    </row>
    <row r="10" spans="7:23" x14ac:dyDescent="0.2">
      <c r="G10" s="1" t="s">
        <v>18</v>
      </c>
      <c r="H10" s="44" t="s">
        <v>148</v>
      </c>
      <c r="I10" s="44"/>
      <c r="J10" s="44"/>
      <c r="K10" s="44" t="s">
        <v>153</v>
      </c>
      <c r="L10" s="44"/>
      <c r="M10" s="44"/>
      <c r="N10" s="44"/>
      <c r="O10" s="44"/>
      <c r="P10" s="44"/>
      <c r="Q10" s="44"/>
      <c r="R10" s="44"/>
      <c r="S10" s="44"/>
      <c r="U10" s="1" t="s">
        <v>147</v>
      </c>
      <c r="V10" s="1">
        <v>10</v>
      </c>
      <c r="W10" s="1">
        <f>V10*U$3</f>
        <v>210</v>
      </c>
    </row>
    <row r="11" spans="7:23" x14ac:dyDescent="0.2">
      <c r="G11" s="1" t="s">
        <v>21</v>
      </c>
      <c r="H11" s="44" t="s">
        <v>149</v>
      </c>
      <c r="I11" s="44"/>
      <c r="J11" s="44"/>
      <c r="K11" s="44" t="s">
        <v>154</v>
      </c>
      <c r="L11" s="44"/>
      <c r="M11" s="44"/>
      <c r="N11" s="44"/>
      <c r="O11" s="44"/>
      <c r="P11" s="44"/>
      <c r="Q11" s="44"/>
      <c r="R11" s="44"/>
      <c r="S11" s="44"/>
      <c r="U11" s="1" t="s">
        <v>139</v>
      </c>
      <c r="V11" s="1">
        <v>1</v>
      </c>
      <c r="W11" s="1">
        <f>V11*U$3</f>
        <v>21</v>
      </c>
    </row>
    <row r="12" spans="7:23" x14ac:dyDescent="0.2">
      <c r="G12" s="1" t="s">
        <v>22</v>
      </c>
      <c r="H12" s="44" t="s">
        <v>150</v>
      </c>
      <c r="I12" s="44"/>
      <c r="J12" s="44"/>
      <c r="K12" s="44" t="s">
        <v>155</v>
      </c>
      <c r="L12" s="44"/>
      <c r="M12" s="44"/>
      <c r="N12" s="44"/>
      <c r="O12" s="44"/>
      <c r="P12" s="44"/>
      <c r="Q12" s="44"/>
      <c r="R12" s="44"/>
      <c r="S12" s="44"/>
      <c r="U12" s="1" t="s">
        <v>95</v>
      </c>
      <c r="V12" s="1">
        <v>8</v>
      </c>
      <c r="W12" s="1">
        <f>V12*U$3</f>
        <v>168</v>
      </c>
    </row>
    <row r="13" spans="7:23" x14ac:dyDescent="0.2">
      <c r="G13" s="1" t="s">
        <v>101</v>
      </c>
      <c r="H13" s="44" t="s">
        <v>151</v>
      </c>
      <c r="I13" s="44"/>
      <c r="J13" s="44"/>
      <c r="K13" s="44" t="s">
        <v>156</v>
      </c>
      <c r="L13" s="44"/>
      <c r="M13" s="44"/>
      <c r="N13" s="44"/>
      <c r="O13" s="44"/>
      <c r="P13" s="44"/>
      <c r="Q13" s="44"/>
      <c r="R13" s="44"/>
      <c r="S13" s="44"/>
    </row>
    <row r="14" spans="7:23" x14ac:dyDescent="0.2">
      <c r="G14" s="1" t="s">
        <v>102</v>
      </c>
      <c r="H14" s="44" t="s">
        <v>152</v>
      </c>
      <c r="I14" s="44"/>
      <c r="J14" s="44"/>
      <c r="K14" s="44" t="s">
        <v>157</v>
      </c>
      <c r="L14" s="44"/>
      <c r="M14" s="44"/>
      <c r="N14" s="44"/>
      <c r="O14" s="44"/>
      <c r="P14" s="44"/>
      <c r="Q14" s="44"/>
      <c r="R14" s="44"/>
      <c r="S14" s="44"/>
    </row>
    <row r="15" spans="7:23" x14ac:dyDescent="0.2">
      <c r="G15" s="1" t="s">
        <v>103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</row>
    <row r="16" spans="7:23" x14ac:dyDescent="0.2">
      <c r="G16" s="1" t="s">
        <v>104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</row>
    <row r="17" spans="1:19" x14ac:dyDescent="0.2">
      <c r="G17" s="1" t="s">
        <v>105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</row>
    <row r="23" spans="1:19" ht="31" customHeight="1" x14ac:dyDescent="0.2">
      <c r="A23" s="24"/>
      <c r="B23" s="24"/>
      <c r="C23" s="45" t="s">
        <v>144</v>
      </c>
      <c r="D23" s="45"/>
    </row>
    <row r="24" spans="1:19" x14ac:dyDescent="0.2">
      <c r="A24" s="32" t="s">
        <v>145</v>
      </c>
      <c r="B24" s="32" t="s">
        <v>146</v>
      </c>
      <c r="C24" s="32" t="s">
        <v>77</v>
      </c>
      <c r="D24" s="32" t="s">
        <v>95</v>
      </c>
    </row>
    <row r="25" spans="1:19" x14ac:dyDescent="0.2">
      <c r="A25" s="33">
        <v>17</v>
      </c>
      <c r="B25" s="6">
        <v>36.9</v>
      </c>
      <c r="C25" s="35">
        <v>2</v>
      </c>
      <c r="D25" s="37">
        <f>((B25*C25)/1.5)-2</f>
        <v>47.199999999999996</v>
      </c>
    </row>
    <row r="26" spans="1:19" x14ac:dyDescent="0.2">
      <c r="A26" s="38">
        <v>18</v>
      </c>
      <c r="B26" s="43">
        <v>34.4</v>
      </c>
      <c r="C26" s="40">
        <v>2</v>
      </c>
      <c r="D26" s="41">
        <f t="shared" ref="D26:D29" si="0">((B26*C26)/1.5)-2</f>
        <v>43.866666666666667</v>
      </c>
    </row>
    <row r="27" spans="1:19" x14ac:dyDescent="0.2">
      <c r="A27" s="33">
        <v>19</v>
      </c>
      <c r="B27" s="6">
        <v>41.1</v>
      </c>
      <c r="C27" s="35">
        <v>2</v>
      </c>
      <c r="D27" s="37">
        <f t="shared" si="0"/>
        <v>52.800000000000004</v>
      </c>
    </row>
    <row r="28" spans="1:19" x14ac:dyDescent="0.2">
      <c r="A28" s="38">
        <v>20</v>
      </c>
      <c r="B28" s="43">
        <v>34.1</v>
      </c>
      <c r="C28" s="40">
        <v>2</v>
      </c>
      <c r="D28" s="41">
        <f t="shared" si="0"/>
        <v>43.466666666666669</v>
      </c>
    </row>
    <row r="29" spans="1:19" x14ac:dyDescent="0.2">
      <c r="A29" s="33">
        <v>21</v>
      </c>
      <c r="B29" s="6">
        <v>38.799999999999997</v>
      </c>
      <c r="C29" s="35">
        <v>2</v>
      </c>
      <c r="D29" s="37">
        <f t="shared" si="0"/>
        <v>49.733333333333327</v>
      </c>
    </row>
  </sheetData>
  <mergeCells count="34">
    <mergeCell ref="C23:D23"/>
    <mergeCell ref="H16:J16"/>
    <mergeCell ref="K16:M16"/>
    <mergeCell ref="N16:P16"/>
    <mergeCell ref="Q16:S16"/>
    <mergeCell ref="H17:J17"/>
    <mergeCell ref="K17:M17"/>
    <mergeCell ref="N17:P17"/>
    <mergeCell ref="Q17:S17"/>
    <mergeCell ref="H14:J14"/>
    <mergeCell ref="K14:M14"/>
    <mergeCell ref="N14:P14"/>
    <mergeCell ref="Q14:S14"/>
    <mergeCell ref="H15:J15"/>
    <mergeCell ref="K15:M15"/>
    <mergeCell ref="N15:P15"/>
    <mergeCell ref="Q15:S15"/>
    <mergeCell ref="H12:J12"/>
    <mergeCell ref="K12:M12"/>
    <mergeCell ref="N12:P12"/>
    <mergeCell ref="Q12:S12"/>
    <mergeCell ref="H13:J13"/>
    <mergeCell ref="K13:M13"/>
    <mergeCell ref="N13:P13"/>
    <mergeCell ref="Q13:S13"/>
    <mergeCell ref="H11:J11"/>
    <mergeCell ref="K11:M11"/>
    <mergeCell ref="N11:P11"/>
    <mergeCell ref="Q11:S11"/>
    <mergeCell ref="U5:W5"/>
    <mergeCell ref="H10:J10"/>
    <mergeCell ref="K10:M10"/>
    <mergeCell ref="N10:P10"/>
    <mergeCell ref="Q10:S10"/>
  </mergeCells>
  <phoneticPr fontId="9" type="noConversion"/>
  <pageMargins left="0.7" right="0.7" top="0.75" bottom="0.75" header="0.3" footer="0.3"/>
  <pageSetup scale="55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DC561-FDDC-5D4B-8A90-F2B41A2B22C1}">
  <dimension ref="A1:H24"/>
  <sheetViews>
    <sheetView workbookViewId="0">
      <selection activeCell="C18" sqref="C18:C20"/>
    </sheetView>
  </sheetViews>
  <sheetFormatPr baseColWidth="10" defaultRowHeight="16" x14ac:dyDescent="0.2"/>
  <cols>
    <col min="1" max="1" width="5.5" bestFit="1" customWidth="1"/>
    <col min="2" max="2" width="5.1640625" bestFit="1" customWidth="1"/>
    <col min="3" max="3" width="12.33203125" customWidth="1"/>
    <col min="4" max="4" width="5.5" bestFit="1" customWidth="1"/>
    <col min="5" max="5" width="7" bestFit="1" customWidth="1"/>
    <col min="6" max="6" width="3.83203125" bestFit="1" customWidth="1"/>
    <col min="7" max="7" width="3.5" bestFit="1" customWidth="1"/>
    <col min="8" max="8" width="6.33203125" bestFit="1" customWidth="1"/>
  </cols>
  <sheetData>
    <row r="1" spans="1:8" x14ac:dyDescent="0.2">
      <c r="A1" s="8"/>
      <c r="B1" s="8"/>
      <c r="C1" s="8"/>
      <c r="D1" s="8"/>
      <c r="E1" s="8"/>
      <c r="F1" s="46" t="s">
        <v>77</v>
      </c>
      <c r="G1" s="46"/>
      <c r="H1" s="25"/>
    </row>
    <row r="2" spans="1:8" ht="25" x14ac:dyDescent="0.2">
      <c r="A2" s="26" t="s">
        <v>5</v>
      </c>
      <c r="B2" s="27" t="s">
        <v>61</v>
      </c>
      <c r="C2" s="6"/>
      <c r="D2" s="28" t="s">
        <v>96</v>
      </c>
      <c r="E2" s="27" t="s">
        <v>97</v>
      </c>
      <c r="F2" s="29" t="s">
        <v>74</v>
      </c>
      <c r="G2" s="29" t="s">
        <v>95</v>
      </c>
      <c r="H2" s="30" t="s">
        <v>98</v>
      </c>
    </row>
    <row r="3" spans="1:8" x14ac:dyDescent="0.2">
      <c r="A3" s="6">
        <v>1</v>
      </c>
      <c r="B3" s="23" t="s">
        <v>26</v>
      </c>
      <c r="C3" s="48" t="s">
        <v>0</v>
      </c>
      <c r="D3" s="49">
        <v>44047</v>
      </c>
      <c r="E3" s="6">
        <v>424.9</v>
      </c>
      <c r="F3" s="17">
        <f t="shared" ref="F3:F17" si="0">3000/E3</f>
        <v>7.0604848199576375</v>
      </c>
      <c r="G3" s="17">
        <f>13.5-F3</f>
        <v>6.4395151800423625</v>
      </c>
      <c r="H3" s="31">
        <f t="shared" ref="H3:H23" si="1">F3*E3</f>
        <v>3000</v>
      </c>
    </row>
    <row r="4" spans="1:8" x14ac:dyDescent="0.2">
      <c r="A4" s="6">
        <v>2</v>
      </c>
      <c r="B4" s="23" t="s">
        <v>27</v>
      </c>
      <c r="C4" s="48"/>
      <c r="D4" s="49"/>
      <c r="E4" s="6">
        <v>419.7</v>
      </c>
      <c r="F4" s="17">
        <f t="shared" si="0"/>
        <v>7.147962830593281</v>
      </c>
      <c r="G4" s="17">
        <f t="shared" ref="G4:G23" si="2">13.5-F4</f>
        <v>6.352037169406719</v>
      </c>
      <c r="H4" s="31">
        <f t="shared" si="1"/>
        <v>3000</v>
      </c>
    </row>
    <row r="5" spans="1:8" x14ac:dyDescent="0.2">
      <c r="A5" s="6">
        <v>3</v>
      </c>
      <c r="B5" s="23" t="s">
        <v>28</v>
      </c>
      <c r="C5" s="48"/>
      <c r="D5" s="49"/>
      <c r="E5" s="6">
        <v>449.9</v>
      </c>
      <c r="F5" s="17">
        <f t="shared" si="0"/>
        <v>6.6681484774394315</v>
      </c>
      <c r="G5" s="17">
        <f t="shared" si="2"/>
        <v>6.8318515225605685</v>
      </c>
      <c r="H5" s="31">
        <f t="shared" si="1"/>
        <v>3000</v>
      </c>
    </row>
    <row r="6" spans="1:8" x14ac:dyDescent="0.2">
      <c r="A6" s="6">
        <v>4</v>
      </c>
      <c r="B6" s="23" t="s">
        <v>29</v>
      </c>
      <c r="C6" s="48" t="s">
        <v>1</v>
      </c>
      <c r="D6" s="49"/>
      <c r="E6" s="6">
        <v>507.3</v>
      </c>
      <c r="F6" s="17">
        <f t="shared" si="0"/>
        <v>5.9136605558840918</v>
      </c>
      <c r="G6" s="17">
        <f t="shared" si="2"/>
        <v>7.5863394441159082</v>
      </c>
      <c r="H6" s="31">
        <f t="shared" si="1"/>
        <v>3000</v>
      </c>
    </row>
    <row r="7" spans="1:8" x14ac:dyDescent="0.2">
      <c r="A7" s="6">
        <v>5</v>
      </c>
      <c r="B7" s="23" t="s">
        <v>30</v>
      </c>
      <c r="C7" s="48"/>
      <c r="D7" s="49"/>
      <c r="E7" s="6">
        <v>551.9</v>
      </c>
      <c r="F7" s="17">
        <f t="shared" si="0"/>
        <v>5.4357673491574561</v>
      </c>
      <c r="G7" s="17">
        <f t="shared" si="2"/>
        <v>8.0642326508425448</v>
      </c>
      <c r="H7" s="31">
        <f t="shared" si="1"/>
        <v>3000</v>
      </c>
    </row>
    <row r="8" spans="1:8" x14ac:dyDescent="0.2">
      <c r="A8" s="6">
        <v>6</v>
      </c>
      <c r="B8" s="23" t="s">
        <v>31</v>
      </c>
      <c r="C8" s="48"/>
      <c r="D8" s="49"/>
      <c r="E8" s="6">
        <v>522.70000000000005</v>
      </c>
      <c r="F8" s="17">
        <f t="shared" si="0"/>
        <v>5.7394298832982589</v>
      </c>
      <c r="G8" s="17">
        <f t="shared" si="2"/>
        <v>7.7605701167017411</v>
      </c>
      <c r="H8" s="31">
        <f t="shared" si="1"/>
        <v>3000</v>
      </c>
    </row>
    <row r="9" spans="1:8" x14ac:dyDescent="0.2">
      <c r="A9" s="6">
        <v>7</v>
      </c>
      <c r="B9" s="23" t="s">
        <v>32</v>
      </c>
      <c r="C9" s="48" t="s">
        <v>2</v>
      </c>
      <c r="D9" s="49"/>
      <c r="E9" s="6">
        <v>422.7</v>
      </c>
      <c r="F9" s="17">
        <f t="shared" si="0"/>
        <v>7.0972320794889994</v>
      </c>
      <c r="G9" s="17">
        <f t="shared" si="2"/>
        <v>6.4027679205110006</v>
      </c>
      <c r="H9" s="31">
        <f t="shared" si="1"/>
        <v>3000</v>
      </c>
    </row>
    <row r="10" spans="1:8" x14ac:dyDescent="0.2">
      <c r="A10" s="6">
        <v>8</v>
      </c>
      <c r="B10" s="23" t="s">
        <v>33</v>
      </c>
      <c r="C10" s="48"/>
      <c r="D10" s="49"/>
      <c r="E10" s="6">
        <v>292.89999999999998</v>
      </c>
      <c r="F10" s="17">
        <f t="shared" si="0"/>
        <v>10.242403550699898</v>
      </c>
      <c r="G10" s="17">
        <f t="shared" si="2"/>
        <v>3.2575964493001024</v>
      </c>
      <c r="H10" s="31">
        <f t="shared" si="1"/>
        <v>3000</v>
      </c>
    </row>
    <row r="11" spans="1:8" x14ac:dyDescent="0.2">
      <c r="A11" s="6">
        <v>9</v>
      </c>
      <c r="B11" s="23" t="s">
        <v>34</v>
      </c>
      <c r="C11" s="48"/>
      <c r="D11" s="49"/>
      <c r="E11" s="6">
        <v>315.60000000000002</v>
      </c>
      <c r="F11" s="17">
        <f t="shared" si="0"/>
        <v>9.5057034220532319</v>
      </c>
      <c r="G11" s="17">
        <f t="shared" si="2"/>
        <v>3.9942965779467681</v>
      </c>
      <c r="H11" s="31">
        <f t="shared" si="1"/>
        <v>3000</v>
      </c>
    </row>
    <row r="12" spans="1:8" x14ac:dyDescent="0.2">
      <c r="A12" s="6">
        <v>10</v>
      </c>
      <c r="B12" s="23" t="s">
        <v>35</v>
      </c>
      <c r="C12" s="48" t="s">
        <v>4</v>
      </c>
      <c r="D12" s="49"/>
      <c r="E12" s="6">
        <v>472.8</v>
      </c>
      <c r="F12" s="17">
        <f t="shared" si="0"/>
        <v>6.345177664974619</v>
      </c>
      <c r="G12" s="17">
        <f t="shared" si="2"/>
        <v>7.154822335025381</v>
      </c>
      <c r="H12" s="31">
        <f t="shared" si="1"/>
        <v>3000</v>
      </c>
    </row>
    <row r="13" spans="1:8" x14ac:dyDescent="0.2">
      <c r="A13" s="6">
        <v>11</v>
      </c>
      <c r="B13" s="23" t="s">
        <v>36</v>
      </c>
      <c r="C13" s="48"/>
      <c r="D13" s="49"/>
      <c r="E13" s="6">
        <v>511.5</v>
      </c>
      <c r="F13" s="17">
        <f t="shared" si="0"/>
        <v>5.8651026392961878</v>
      </c>
      <c r="G13" s="17">
        <f t="shared" si="2"/>
        <v>7.6348973607038122</v>
      </c>
      <c r="H13" s="31">
        <f t="shared" si="1"/>
        <v>3000</v>
      </c>
    </row>
    <row r="14" spans="1:8" x14ac:dyDescent="0.2">
      <c r="A14" s="6">
        <v>12</v>
      </c>
      <c r="B14" s="23" t="s">
        <v>37</v>
      </c>
      <c r="C14" s="48"/>
      <c r="D14" s="49"/>
      <c r="E14" s="6">
        <v>513.79999999999995</v>
      </c>
      <c r="F14" s="17">
        <f t="shared" si="0"/>
        <v>5.8388478007006626</v>
      </c>
      <c r="G14" s="17">
        <f t="shared" si="2"/>
        <v>7.6611521992993374</v>
      </c>
      <c r="H14" s="31">
        <f t="shared" si="1"/>
        <v>3000</v>
      </c>
    </row>
    <row r="15" spans="1:8" x14ac:dyDescent="0.2">
      <c r="A15" s="6">
        <v>13</v>
      </c>
      <c r="B15" s="23" t="s">
        <v>38</v>
      </c>
      <c r="C15" s="48" t="s">
        <v>3</v>
      </c>
      <c r="D15" s="49"/>
      <c r="E15" s="6">
        <v>355.6</v>
      </c>
      <c r="F15" s="17">
        <f t="shared" si="0"/>
        <v>8.4364454443194603</v>
      </c>
      <c r="G15" s="17">
        <f t="shared" si="2"/>
        <v>5.0635545556805397</v>
      </c>
      <c r="H15" s="31">
        <f t="shared" si="1"/>
        <v>3000.0000000000005</v>
      </c>
    </row>
    <row r="16" spans="1:8" x14ac:dyDescent="0.2">
      <c r="A16" s="6">
        <v>14</v>
      </c>
      <c r="B16" s="23" t="s">
        <v>39</v>
      </c>
      <c r="C16" s="48"/>
      <c r="D16" s="49"/>
      <c r="E16" s="6">
        <v>422.2</v>
      </c>
      <c r="F16" s="17">
        <f t="shared" si="0"/>
        <v>7.1056371387967792</v>
      </c>
      <c r="G16" s="17">
        <f t="shared" si="2"/>
        <v>6.3943628612032208</v>
      </c>
      <c r="H16" s="31">
        <f t="shared" si="1"/>
        <v>3000</v>
      </c>
    </row>
    <row r="17" spans="1:8" x14ac:dyDescent="0.2">
      <c r="A17" s="6">
        <v>15</v>
      </c>
      <c r="B17" s="23" t="s">
        <v>40</v>
      </c>
      <c r="C17" s="48"/>
      <c r="D17" s="49"/>
      <c r="E17" s="6">
        <v>537.29999999999995</v>
      </c>
      <c r="F17" s="17">
        <f t="shared" si="0"/>
        <v>5.5834729201563373</v>
      </c>
      <c r="G17" s="17">
        <f t="shared" si="2"/>
        <v>7.9165270798436627</v>
      </c>
      <c r="H17" s="31">
        <f t="shared" si="1"/>
        <v>3000</v>
      </c>
    </row>
    <row r="18" spans="1:8" x14ac:dyDescent="0.2">
      <c r="A18" s="6">
        <v>16</v>
      </c>
      <c r="B18" s="23" t="s">
        <v>26</v>
      </c>
      <c r="C18" s="47" t="s">
        <v>92</v>
      </c>
      <c r="D18" s="50">
        <v>43783</v>
      </c>
      <c r="E18" s="6">
        <v>150.96</v>
      </c>
      <c r="F18" s="17">
        <v>13.5</v>
      </c>
      <c r="G18" s="17">
        <f t="shared" si="2"/>
        <v>0</v>
      </c>
      <c r="H18" s="31">
        <f t="shared" si="1"/>
        <v>2037.96</v>
      </c>
    </row>
    <row r="19" spans="1:8" x14ac:dyDescent="0.2">
      <c r="A19" s="6">
        <v>17</v>
      </c>
      <c r="B19" s="23" t="s">
        <v>27</v>
      </c>
      <c r="C19" s="47"/>
      <c r="D19" s="47"/>
      <c r="E19" s="6">
        <v>196.01</v>
      </c>
      <c r="F19" s="17">
        <v>13.5</v>
      </c>
      <c r="G19" s="17">
        <f t="shared" si="2"/>
        <v>0</v>
      </c>
      <c r="H19" s="31">
        <f t="shared" si="1"/>
        <v>2646.1349999999998</v>
      </c>
    </row>
    <row r="20" spans="1:8" x14ac:dyDescent="0.2">
      <c r="A20" s="6">
        <v>18</v>
      </c>
      <c r="B20" s="23" t="s">
        <v>28</v>
      </c>
      <c r="C20" s="47"/>
      <c r="D20" s="47"/>
      <c r="E20" s="6">
        <v>185.08</v>
      </c>
      <c r="F20" s="17">
        <v>13.5</v>
      </c>
      <c r="G20" s="17">
        <f t="shared" si="2"/>
        <v>0</v>
      </c>
      <c r="H20" s="31">
        <f t="shared" si="1"/>
        <v>2498.5800000000004</v>
      </c>
    </row>
    <row r="21" spans="1:8" x14ac:dyDescent="0.2">
      <c r="A21" s="6">
        <v>19</v>
      </c>
      <c r="B21" s="23" t="s">
        <v>29</v>
      </c>
      <c r="C21" s="47" t="s">
        <v>93</v>
      </c>
      <c r="D21" s="47"/>
      <c r="E21" s="6">
        <v>383.44</v>
      </c>
      <c r="F21" s="17">
        <f>3000/E21</f>
        <v>7.8239098685583146</v>
      </c>
      <c r="G21" s="17">
        <f t="shared" si="2"/>
        <v>5.6760901314416854</v>
      </c>
      <c r="H21" s="31">
        <f t="shared" si="1"/>
        <v>3000</v>
      </c>
    </row>
    <row r="22" spans="1:8" x14ac:dyDescent="0.2">
      <c r="A22" s="6">
        <v>20</v>
      </c>
      <c r="B22" s="23" t="s">
        <v>30</v>
      </c>
      <c r="C22" s="47"/>
      <c r="D22" s="47"/>
      <c r="E22" s="6">
        <v>353.3</v>
      </c>
      <c r="F22" s="17">
        <f>3000/E22</f>
        <v>8.4913671101047274</v>
      </c>
      <c r="G22" s="17">
        <f t="shared" si="2"/>
        <v>5.0086328898952726</v>
      </c>
      <c r="H22" s="31">
        <f t="shared" si="1"/>
        <v>3000.0000000000005</v>
      </c>
    </row>
    <row r="23" spans="1:8" x14ac:dyDescent="0.2">
      <c r="A23" s="6">
        <v>21</v>
      </c>
      <c r="B23" s="23" t="s">
        <v>31</v>
      </c>
      <c r="C23" s="47"/>
      <c r="D23" s="47"/>
      <c r="E23" s="6">
        <v>388.73</v>
      </c>
      <c r="F23" s="17">
        <f>3000/E23</f>
        <v>7.7174388392971984</v>
      </c>
      <c r="G23" s="17">
        <f t="shared" si="2"/>
        <v>5.7825611607028016</v>
      </c>
      <c r="H23" s="31">
        <f t="shared" si="1"/>
        <v>3000</v>
      </c>
    </row>
    <row r="24" spans="1:8" x14ac:dyDescent="0.2">
      <c r="C24" s="24"/>
      <c r="D24" s="24"/>
      <c r="E24" s="24"/>
    </row>
  </sheetData>
  <mergeCells count="10">
    <mergeCell ref="F1:G1"/>
    <mergeCell ref="C18:C20"/>
    <mergeCell ref="C21:C23"/>
    <mergeCell ref="C3:C5"/>
    <mergeCell ref="C6:C8"/>
    <mergeCell ref="C9:C11"/>
    <mergeCell ref="C12:C14"/>
    <mergeCell ref="C15:C17"/>
    <mergeCell ref="D3:D17"/>
    <mergeCell ref="D18:D23"/>
  </mergeCells>
  <pageMargins left="0.75" right="0.75" top="1" bottom="1" header="0.5" footer="0.5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51762-3D26-2D41-B1FB-7D5FFA9FCEAA}">
  <dimension ref="A1:D6"/>
  <sheetViews>
    <sheetView workbookViewId="0">
      <selection activeCell="E31" sqref="E31"/>
    </sheetView>
  </sheetViews>
  <sheetFormatPr baseColWidth="10" defaultRowHeight="16" x14ac:dyDescent="0.2"/>
  <cols>
    <col min="1" max="1" width="21.83203125" bestFit="1" customWidth="1"/>
    <col min="2" max="3" width="16.83203125" bestFit="1" customWidth="1"/>
    <col min="4" max="4" width="6.1640625" bestFit="1" customWidth="1"/>
  </cols>
  <sheetData>
    <row r="1" spans="1:4" ht="18" thickBot="1" x14ac:dyDescent="0.25">
      <c r="A1" s="18" t="s">
        <v>80</v>
      </c>
      <c r="B1" s="19" t="s">
        <v>81</v>
      </c>
      <c r="C1" s="19" t="s">
        <v>82</v>
      </c>
      <c r="D1" s="19" t="s">
        <v>94</v>
      </c>
    </row>
    <row r="2" spans="1:4" ht="18" thickBot="1" x14ac:dyDescent="0.25">
      <c r="A2" s="20" t="s">
        <v>83</v>
      </c>
      <c r="B2" s="21" t="s">
        <v>84</v>
      </c>
      <c r="C2" s="21">
        <v>6</v>
      </c>
      <c r="D2" s="21">
        <f>C2*22.5</f>
        <v>135</v>
      </c>
    </row>
    <row r="3" spans="1:4" ht="18" thickBot="1" x14ac:dyDescent="0.25">
      <c r="A3" s="20" t="s">
        <v>85</v>
      </c>
      <c r="B3" s="21"/>
      <c r="C3" s="21">
        <v>2.88</v>
      </c>
      <c r="D3" s="21">
        <f>C3*22.5</f>
        <v>64.8</v>
      </c>
    </row>
    <row r="4" spans="1:4" ht="18" thickBot="1" x14ac:dyDescent="0.25">
      <c r="A4" s="20" t="s">
        <v>86</v>
      </c>
      <c r="B4" s="21" t="s">
        <v>87</v>
      </c>
      <c r="C4" s="21">
        <v>3</v>
      </c>
      <c r="D4" s="21">
        <f>C4*22.5</f>
        <v>67.5</v>
      </c>
    </row>
    <row r="5" spans="1:4" ht="18" thickBot="1" x14ac:dyDescent="0.25">
      <c r="A5" s="20" t="s">
        <v>88</v>
      </c>
      <c r="B5" s="21" t="s">
        <v>89</v>
      </c>
      <c r="C5" s="21">
        <v>1.5</v>
      </c>
      <c r="D5" s="21">
        <f>C5*22.5</f>
        <v>33.75</v>
      </c>
    </row>
    <row r="6" spans="1:4" ht="18" thickBot="1" x14ac:dyDescent="0.25">
      <c r="A6" s="20" t="s">
        <v>90</v>
      </c>
      <c r="B6" s="21" t="s">
        <v>91</v>
      </c>
      <c r="C6" s="21">
        <v>1.63</v>
      </c>
      <c r="D6" s="22">
        <f>C6*22.5</f>
        <v>36.674999999999997</v>
      </c>
    </row>
  </sheetData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4717-4DE2-DA40-A100-E538C637A209}">
  <dimension ref="A1:P17"/>
  <sheetViews>
    <sheetView workbookViewId="0">
      <selection activeCell="Q25" sqref="Q25"/>
    </sheetView>
  </sheetViews>
  <sheetFormatPr baseColWidth="10" defaultRowHeight="16" x14ac:dyDescent="0.2"/>
  <cols>
    <col min="2" max="2" width="6.83203125" bestFit="1" customWidth="1"/>
    <col min="3" max="3" width="7.1640625" hidden="1" customWidth="1"/>
    <col min="4" max="4" width="9.1640625" hidden="1" customWidth="1"/>
    <col min="5" max="5" width="11.6640625" hidden="1" customWidth="1"/>
    <col min="6" max="6" width="3.83203125" hidden="1" customWidth="1"/>
    <col min="7" max="7" width="4.83203125" hidden="1" customWidth="1"/>
    <col min="8" max="8" width="4.1640625" hidden="1" customWidth="1"/>
    <col min="9" max="10" width="5.1640625" hidden="1" customWidth="1"/>
    <col min="11" max="11" width="8.33203125" hidden="1" customWidth="1"/>
    <col min="12" max="12" width="4.5" hidden="1" customWidth="1"/>
    <col min="13" max="13" width="8.33203125" bestFit="1" customWidth="1"/>
    <col min="14" max="14" width="4.33203125" bestFit="1" customWidth="1"/>
    <col min="15" max="15" width="7.33203125" bestFit="1" customWidth="1"/>
    <col min="16" max="16" width="4.33203125" bestFit="1" customWidth="1"/>
  </cols>
  <sheetData>
    <row r="1" spans="1:16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46" t="s">
        <v>76</v>
      </c>
      <c r="N1" s="46"/>
      <c r="O1" s="46" t="s">
        <v>77</v>
      </c>
      <c r="P1" s="46"/>
    </row>
    <row r="2" spans="1:16" x14ac:dyDescent="0.2">
      <c r="A2" s="8" t="s">
        <v>60</v>
      </c>
      <c r="B2" s="7" t="s">
        <v>61</v>
      </c>
      <c r="C2" s="8" t="s">
        <v>62</v>
      </c>
      <c r="D2" s="8" t="s">
        <v>63</v>
      </c>
      <c r="E2" s="8" t="s">
        <v>64</v>
      </c>
      <c r="F2" s="8" t="s">
        <v>65</v>
      </c>
      <c r="G2" s="8" t="s">
        <v>66</v>
      </c>
      <c r="H2" s="8" t="s">
        <v>67</v>
      </c>
      <c r="I2" s="8" t="s">
        <v>68</v>
      </c>
      <c r="J2" s="8" t="s">
        <v>69</v>
      </c>
      <c r="K2" s="8" t="s">
        <v>70</v>
      </c>
      <c r="L2" s="8" t="s">
        <v>71</v>
      </c>
      <c r="M2" s="6" t="s">
        <v>78</v>
      </c>
      <c r="N2" s="6" t="s">
        <v>75</v>
      </c>
      <c r="O2" s="6" t="s">
        <v>79</v>
      </c>
      <c r="P2" s="6" t="s">
        <v>75</v>
      </c>
    </row>
    <row r="3" spans="1:16" x14ac:dyDescent="0.2">
      <c r="A3" s="8">
        <v>2</v>
      </c>
      <c r="B3" s="7" t="s">
        <v>26</v>
      </c>
      <c r="C3" s="8" t="s">
        <v>72</v>
      </c>
      <c r="D3" s="16">
        <v>44047.377500000002</v>
      </c>
      <c r="E3" s="8">
        <v>424.9</v>
      </c>
      <c r="F3" s="8" t="s">
        <v>73</v>
      </c>
      <c r="G3" s="8">
        <v>10.622999999999999</v>
      </c>
      <c r="H3" s="8">
        <v>4.9359999999999999</v>
      </c>
      <c r="I3" s="8">
        <v>2.15</v>
      </c>
      <c r="J3" s="8">
        <v>2.4700000000000002</v>
      </c>
      <c r="K3" s="8" t="s">
        <v>74</v>
      </c>
      <c r="L3" s="8">
        <v>40</v>
      </c>
      <c r="M3" s="17">
        <f>1500/E3</f>
        <v>3.5302424099788188</v>
      </c>
      <c r="N3" s="17">
        <f>10-M3</f>
        <v>6.4697575900211817</v>
      </c>
      <c r="O3" s="17">
        <f>3000/E3</f>
        <v>7.0604848199576375</v>
      </c>
      <c r="P3" s="17">
        <f>13.5-O3</f>
        <v>6.4395151800423625</v>
      </c>
    </row>
    <row r="4" spans="1:16" x14ac:dyDescent="0.2">
      <c r="A4" s="8">
        <v>3</v>
      </c>
      <c r="B4" s="7" t="s">
        <v>27</v>
      </c>
      <c r="C4" s="8" t="s">
        <v>72</v>
      </c>
      <c r="D4" s="16">
        <v>44047.37777777778</v>
      </c>
      <c r="E4" s="8">
        <v>419.7</v>
      </c>
      <c r="F4" s="8" t="s">
        <v>73</v>
      </c>
      <c r="G4" s="8">
        <v>10.494</v>
      </c>
      <c r="H4" s="8">
        <v>4.8499999999999996</v>
      </c>
      <c r="I4" s="8">
        <v>2.16</v>
      </c>
      <c r="J4" s="8">
        <v>2.46</v>
      </c>
      <c r="K4" s="8" t="s">
        <v>74</v>
      </c>
      <c r="L4" s="8">
        <v>40</v>
      </c>
      <c r="M4" s="17">
        <f t="shared" ref="M4:M17" si="0">1500/E4</f>
        <v>3.5739814152966405</v>
      </c>
      <c r="N4" s="17">
        <f t="shared" ref="N4:N17" si="1">10-M4</f>
        <v>6.4260185847033595</v>
      </c>
      <c r="O4" s="17">
        <f t="shared" ref="O4:O17" si="2">3000/E4</f>
        <v>7.147962830593281</v>
      </c>
      <c r="P4" s="17">
        <f t="shared" ref="P4:P17" si="3">13.5-O4</f>
        <v>6.352037169406719</v>
      </c>
    </row>
    <row r="5" spans="1:16" x14ac:dyDescent="0.2">
      <c r="A5" s="8">
        <v>4</v>
      </c>
      <c r="B5" s="7" t="s">
        <v>28</v>
      </c>
      <c r="C5" s="8" t="s">
        <v>72</v>
      </c>
      <c r="D5" s="16">
        <v>44047.378101851849</v>
      </c>
      <c r="E5" s="8">
        <v>449.9</v>
      </c>
      <c r="F5" s="8" t="s">
        <v>73</v>
      </c>
      <c r="G5" s="8">
        <v>11.247999999999999</v>
      </c>
      <c r="H5" s="8">
        <v>5.2359999999999998</v>
      </c>
      <c r="I5" s="8">
        <v>2.15</v>
      </c>
      <c r="J5" s="8">
        <v>2.42</v>
      </c>
      <c r="K5" s="8" t="s">
        <v>74</v>
      </c>
      <c r="L5" s="8">
        <v>40</v>
      </c>
      <c r="M5" s="17">
        <f t="shared" si="0"/>
        <v>3.3340742387197158</v>
      </c>
      <c r="N5" s="17">
        <f t="shared" si="1"/>
        <v>6.6659257612802847</v>
      </c>
      <c r="O5" s="17">
        <f t="shared" si="2"/>
        <v>6.6681484774394315</v>
      </c>
      <c r="P5" s="17">
        <f t="shared" si="3"/>
        <v>6.8318515225605685</v>
      </c>
    </row>
    <row r="6" spans="1:16" x14ac:dyDescent="0.2">
      <c r="A6" s="8">
        <v>5</v>
      </c>
      <c r="B6" s="7" t="s">
        <v>29</v>
      </c>
      <c r="C6" s="8" t="s">
        <v>72</v>
      </c>
      <c r="D6" s="16">
        <v>44047.378425925926</v>
      </c>
      <c r="E6" s="8">
        <v>507.3</v>
      </c>
      <c r="F6" s="8" t="s">
        <v>73</v>
      </c>
      <c r="G6" s="8">
        <v>12.683</v>
      </c>
      <c r="H6" s="8">
        <v>5.8949999999999996</v>
      </c>
      <c r="I6" s="8">
        <v>2.15</v>
      </c>
      <c r="J6" s="8">
        <v>2.66</v>
      </c>
      <c r="K6" s="8" t="s">
        <v>74</v>
      </c>
      <c r="L6" s="8">
        <v>40</v>
      </c>
      <c r="M6" s="17">
        <f t="shared" si="0"/>
        <v>2.9568302779420459</v>
      </c>
      <c r="N6" s="17">
        <f t="shared" si="1"/>
        <v>7.0431697220579537</v>
      </c>
      <c r="O6" s="17">
        <f t="shared" si="2"/>
        <v>5.9136605558840918</v>
      </c>
      <c r="P6" s="17">
        <f t="shared" si="3"/>
        <v>7.5863394441159082</v>
      </c>
    </row>
    <row r="7" spans="1:16" x14ac:dyDescent="0.2">
      <c r="A7" s="8">
        <v>6</v>
      </c>
      <c r="B7" s="7" t="s">
        <v>30</v>
      </c>
      <c r="C7" s="8" t="s">
        <v>72</v>
      </c>
      <c r="D7" s="16">
        <v>44047.37872685185</v>
      </c>
      <c r="E7" s="8">
        <v>551.9</v>
      </c>
      <c r="F7" s="8" t="s">
        <v>73</v>
      </c>
      <c r="G7" s="8">
        <v>13.797000000000001</v>
      </c>
      <c r="H7" s="8">
        <v>6.2149999999999999</v>
      </c>
      <c r="I7" s="8">
        <v>2.2200000000000002</v>
      </c>
      <c r="J7" s="8">
        <v>2.5499999999999998</v>
      </c>
      <c r="K7" s="8" t="s">
        <v>74</v>
      </c>
      <c r="L7" s="8">
        <v>40</v>
      </c>
      <c r="M7" s="17">
        <f t="shared" si="0"/>
        <v>2.717883674578728</v>
      </c>
      <c r="N7" s="17">
        <f t="shared" si="1"/>
        <v>7.2821163254212724</v>
      </c>
      <c r="O7" s="17">
        <f t="shared" si="2"/>
        <v>5.4357673491574561</v>
      </c>
      <c r="P7" s="17">
        <f t="shared" si="3"/>
        <v>8.0642326508425448</v>
      </c>
    </row>
    <row r="8" spans="1:16" x14ac:dyDescent="0.2">
      <c r="A8" s="8">
        <v>7</v>
      </c>
      <c r="B8" s="7" t="s">
        <v>31</v>
      </c>
      <c r="C8" s="8" t="s">
        <v>72</v>
      </c>
      <c r="D8" s="16">
        <v>44047.378981481481</v>
      </c>
      <c r="E8" s="8">
        <v>522.70000000000005</v>
      </c>
      <c r="F8" s="8" t="s">
        <v>73</v>
      </c>
      <c r="G8" s="8">
        <v>13.066000000000001</v>
      </c>
      <c r="H8" s="8">
        <v>5.9119999999999999</v>
      </c>
      <c r="I8" s="8">
        <v>2.21</v>
      </c>
      <c r="J8" s="8">
        <v>2.52</v>
      </c>
      <c r="K8" s="8" t="s">
        <v>74</v>
      </c>
      <c r="L8" s="8">
        <v>40</v>
      </c>
      <c r="M8" s="17">
        <f t="shared" si="0"/>
        <v>2.8697149416491294</v>
      </c>
      <c r="N8" s="17">
        <f t="shared" si="1"/>
        <v>7.1302850583508706</v>
      </c>
      <c r="O8" s="17">
        <f t="shared" si="2"/>
        <v>5.7394298832982589</v>
      </c>
      <c r="P8" s="17">
        <f t="shared" si="3"/>
        <v>7.7605701167017411</v>
      </c>
    </row>
    <row r="9" spans="1:16" x14ac:dyDescent="0.2">
      <c r="A9" s="8">
        <v>8</v>
      </c>
      <c r="B9" s="7" t="s">
        <v>32</v>
      </c>
      <c r="C9" s="8" t="s">
        <v>72</v>
      </c>
      <c r="D9" s="16">
        <v>44047.379236111112</v>
      </c>
      <c r="E9" s="8">
        <v>422.7</v>
      </c>
      <c r="F9" s="8" t="s">
        <v>73</v>
      </c>
      <c r="G9" s="8">
        <v>10.566000000000001</v>
      </c>
      <c r="H9" s="8">
        <v>4.8970000000000002</v>
      </c>
      <c r="I9" s="8">
        <v>2.16</v>
      </c>
      <c r="J9" s="8">
        <v>2.48</v>
      </c>
      <c r="K9" s="8" t="s">
        <v>74</v>
      </c>
      <c r="L9" s="8">
        <v>40</v>
      </c>
      <c r="M9" s="17">
        <f t="shared" si="0"/>
        <v>3.5486160397444997</v>
      </c>
      <c r="N9" s="17">
        <f t="shared" si="1"/>
        <v>6.4513839602554999</v>
      </c>
      <c r="O9" s="17">
        <f t="shared" si="2"/>
        <v>7.0972320794889994</v>
      </c>
      <c r="P9" s="17">
        <f t="shared" si="3"/>
        <v>6.4027679205110006</v>
      </c>
    </row>
    <row r="10" spans="1:16" x14ac:dyDescent="0.2">
      <c r="A10" s="8">
        <v>9</v>
      </c>
      <c r="B10" s="7" t="s">
        <v>33</v>
      </c>
      <c r="C10" s="8" t="s">
        <v>72</v>
      </c>
      <c r="D10" s="16">
        <v>44047.379606481481</v>
      </c>
      <c r="E10" s="8">
        <v>292.89999999999998</v>
      </c>
      <c r="F10" s="8" t="s">
        <v>73</v>
      </c>
      <c r="G10" s="8">
        <v>7.3230000000000004</v>
      </c>
      <c r="H10" s="8">
        <v>3.379</v>
      </c>
      <c r="I10" s="8">
        <v>2.17</v>
      </c>
      <c r="J10" s="8">
        <v>2.5099999999999998</v>
      </c>
      <c r="K10" s="8" t="s">
        <v>74</v>
      </c>
      <c r="L10" s="8">
        <v>40</v>
      </c>
      <c r="M10" s="17">
        <f t="shared" si="0"/>
        <v>5.1212017753499488</v>
      </c>
      <c r="N10" s="17">
        <f t="shared" si="1"/>
        <v>4.8787982246500512</v>
      </c>
      <c r="O10" s="17">
        <f t="shared" si="2"/>
        <v>10.242403550699898</v>
      </c>
      <c r="P10" s="17">
        <f t="shared" si="3"/>
        <v>3.2575964493001024</v>
      </c>
    </row>
    <row r="11" spans="1:16" x14ac:dyDescent="0.2">
      <c r="A11" s="8">
        <v>10</v>
      </c>
      <c r="B11" s="7" t="s">
        <v>34</v>
      </c>
      <c r="C11" s="8" t="s">
        <v>72</v>
      </c>
      <c r="D11" s="16">
        <v>44047.379976851851</v>
      </c>
      <c r="E11" s="8">
        <v>315.60000000000002</v>
      </c>
      <c r="F11" s="8" t="s">
        <v>73</v>
      </c>
      <c r="G11" s="8">
        <v>7.89</v>
      </c>
      <c r="H11" s="8">
        <v>3.6309999999999998</v>
      </c>
      <c r="I11" s="8">
        <v>2.17</v>
      </c>
      <c r="J11" s="8">
        <v>2.52</v>
      </c>
      <c r="K11" s="8" t="s">
        <v>74</v>
      </c>
      <c r="L11" s="8">
        <v>40</v>
      </c>
      <c r="M11" s="17">
        <f t="shared" si="0"/>
        <v>4.752851711026616</v>
      </c>
      <c r="N11" s="17">
        <f t="shared" si="1"/>
        <v>5.247148288973384</v>
      </c>
      <c r="O11" s="17">
        <f t="shared" si="2"/>
        <v>9.5057034220532319</v>
      </c>
      <c r="P11" s="17">
        <f t="shared" si="3"/>
        <v>3.9942965779467681</v>
      </c>
    </row>
    <row r="12" spans="1:16" x14ac:dyDescent="0.2">
      <c r="A12" s="8">
        <v>11</v>
      </c>
      <c r="B12" s="7" t="s">
        <v>35</v>
      </c>
      <c r="C12" s="8" t="s">
        <v>72</v>
      </c>
      <c r="D12" s="16">
        <v>44047.380254629628</v>
      </c>
      <c r="E12" s="8">
        <v>472.8</v>
      </c>
      <c r="F12" s="8" t="s">
        <v>73</v>
      </c>
      <c r="G12" s="8">
        <v>11.82</v>
      </c>
      <c r="H12" s="8">
        <v>5.49</v>
      </c>
      <c r="I12" s="8">
        <v>2.15</v>
      </c>
      <c r="J12" s="8">
        <v>2.4300000000000002</v>
      </c>
      <c r="K12" s="8" t="s">
        <v>74</v>
      </c>
      <c r="L12" s="8">
        <v>40</v>
      </c>
      <c r="M12" s="17">
        <f t="shared" si="0"/>
        <v>3.1725888324873095</v>
      </c>
      <c r="N12" s="17">
        <f t="shared" si="1"/>
        <v>6.8274111675126905</v>
      </c>
      <c r="O12" s="17">
        <f t="shared" si="2"/>
        <v>6.345177664974619</v>
      </c>
      <c r="P12" s="17">
        <f t="shared" si="3"/>
        <v>7.154822335025381</v>
      </c>
    </row>
    <row r="13" spans="1:16" x14ac:dyDescent="0.2">
      <c r="A13" s="8">
        <v>12</v>
      </c>
      <c r="B13" s="7" t="s">
        <v>36</v>
      </c>
      <c r="C13" s="8" t="s">
        <v>72</v>
      </c>
      <c r="D13" s="16">
        <v>44047.380578703705</v>
      </c>
      <c r="E13" s="8">
        <v>511.5</v>
      </c>
      <c r="F13" s="8" t="s">
        <v>73</v>
      </c>
      <c r="G13" s="8">
        <v>12.788</v>
      </c>
      <c r="H13" s="8">
        <v>5.7690000000000001</v>
      </c>
      <c r="I13" s="8">
        <v>2.2200000000000002</v>
      </c>
      <c r="J13" s="8">
        <v>2.4300000000000002</v>
      </c>
      <c r="K13" s="8" t="s">
        <v>74</v>
      </c>
      <c r="L13" s="8">
        <v>40</v>
      </c>
      <c r="M13" s="17">
        <f t="shared" si="0"/>
        <v>2.9325513196480939</v>
      </c>
      <c r="N13" s="17">
        <f t="shared" si="1"/>
        <v>7.0674486803519061</v>
      </c>
      <c r="O13" s="17">
        <f t="shared" si="2"/>
        <v>5.8651026392961878</v>
      </c>
      <c r="P13" s="17">
        <f t="shared" si="3"/>
        <v>7.6348973607038122</v>
      </c>
    </row>
    <row r="14" spans="1:16" x14ac:dyDescent="0.2">
      <c r="A14" s="8">
        <v>13</v>
      </c>
      <c r="B14" s="7" t="s">
        <v>37</v>
      </c>
      <c r="C14" s="8" t="s">
        <v>72</v>
      </c>
      <c r="D14" s="16">
        <v>44047.380844907406</v>
      </c>
      <c r="E14" s="8">
        <v>513.79999999999995</v>
      </c>
      <c r="F14" s="8" t="s">
        <v>73</v>
      </c>
      <c r="G14" s="8">
        <v>12.846</v>
      </c>
      <c r="H14" s="8">
        <v>5.9530000000000003</v>
      </c>
      <c r="I14" s="8">
        <v>2.16</v>
      </c>
      <c r="J14" s="8">
        <v>2.5499999999999998</v>
      </c>
      <c r="K14" s="8" t="s">
        <v>74</v>
      </c>
      <c r="L14" s="8">
        <v>40</v>
      </c>
      <c r="M14" s="17">
        <f t="shared" si="0"/>
        <v>2.9194239003503313</v>
      </c>
      <c r="N14" s="17">
        <f t="shared" si="1"/>
        <v>7.0805760996496687</v>
      </c>
      <c r="O14" s="17">
        <f t="shared" si="2"/>
        <v>5.8388478007006626</v>
      </c>
      <c r="P14" s="17">
        <f t="shared" si="3"/>
        <v>7.6611521992993374</v>
      </c>
    </row>
    <row r="15" spans="1:16" x14ac:dyDescent="0.2">
      <c r="A15" s="8">
        <v>14</v>
      </c>
      <c r="B15" s="7" t="s">
        <v>38</v>
      </c>
      <c r="C15" s="8" t="s">
        <v>72</v>
      </c>
      <c r="D15" s="16">
        <v>44047.381157407406</v>
      </c>
      <c r="E15" s="8">
        <v>355.6</v>
      </c>
      <c r="F15" s="8" t="s">
        <v>73</v>
      </c>
      <c r="G15" s="8">
        <v>8.8889999999999993</v>
      </c>
      <c r="H15" s="8">
        <v>4.0289999999999999</v>
      </c>
      <c r="I15" s="8">
        <v>2.21</v>
      </c>
      <c r="J15" s="8">
        <v>2.73</v>
      </c>
      <c r="K15" s="8" t="s">
        <v>74</v>
      </c>
      <c r="L15" s="8">
        <v>40</v>
      </c>
      <c r="M15" s="17">
        <f t="shared" si="0"/>
        <v>4.2182227221597302</v>
      </c>
      <c r="N15" s="17">
        <f t="shared" si="1"/>
        <v>5.7817772778402698</v>
      </c>
      <c r="O15" s="17">
        <f t="shared" si="2"/>
        <v>8.4364454443194603</v>
      </c>
      <c r="P15" s="17">
        <f t="shared" si="3"/>
        <v>5.0635545556805397</v>
      </c>
    </row>
    <row r="16" spans="1:16" x14ac:dyDescent="0.2">
      <c r="A16" s="8">
        <v>15</v>
      </c>
      <c r="B16" s="7" t="s">
        <v>39</v>
      </c>
      <c r="C16" s="8" t="s">
        <v>72</v>
      </c>
      <c r="D16" s="16">
        <v>44047.38144675926</v>
      </c>
      <c r="E16" s="8">
        <v>422.2</v>
      </c>
      <c r="F16" s="8" t="s">
        <v>73</v>
      </c>
      <c r="G16" s="8">
        <v>10.555</v>
      </c>
      <c r="H16" s="8">
        <v>4.9089999999999998</v>
      </c>
      <c r="I16" s="8">
        <v>2.15</v>
      </c>
      <c r="J16" s="8">
        <v>2.35</v>
      </c>
      <c r="K16" s="8" t="s">
        <v>74</v>
      </c>
      <c r="L16" s="8">
        <v>40</v>
      </c>
      <c r="M16" s="17">
        <f t="shared" si="0"/>
        <v>3.5528185693983896</v>
      </c>
      <c r="N16" s="17">
        <f t="shared" si="1"/>
        <v>6.44718143060161</v>
      </c>
      <c r="O16" s="17">
        <f t="shared" si="2"/>
        <v>7.1056371387967792</v>
      </c>
      <c r="P16" s="17">
        <f t="shared" si="3"/>
        <v>6.3943628612032208</v>
      </c>
    </row>
    <row r="17" spans="1:16" x14ac:dyDescent="0.2">
      <c r="A17" s="8">
        <v>16</v>
      </c>
      <c r="B17" s="7" t="s">
        <v>40</v>
      </c>
      <c r="C17" s="8" t="s">
        <v>72</v>
      </c>
      <c r="D17" s="16">
        <v>44047.381712962961</v>
      </c>
      <c r="E17" s="8">
        <v>537.29999999999995</v>
      </c>
      <c r="F17" s="8" t="s">
        <v>73</v>
      </c>
      <c r="G17" s="8">
        <v>13.433</v>
      </c>
      <c r="H17" s="8">
        <v>6.2389999999999999</v>
      </c>
      <c r="I17" s="8">
        <v>2.15</v>
      </c>
      <c r="J17" s="8">
        <v>2.5499999999999998</v>
      </c>
      <c r="K17" s="8" t="s">
        <v>74</v>
      </c>
      <c r="L17" s="8">
        <v>40</v>
      </c>
      <c r="M17" s="17">
        <f t="shared" si="0"/>
        <v>2.7917364600781687</v>
      </c>
      <c r="N17" s="17">
        <f t="shared" si="1"/>
        <v>7.2082635399218313</v>
      </c>
      <c r="O17" s="17">
        <f t="shared" si="2"/>
        <v>5.5834729201563373</v>
      </c>
      <c r="P17" s="17">
        <f t="shared" si="3"/>
        <v>7.9165270798436627</v>
      </c>
    </row>
  </sheetData>
  <mergeCells count="2">
    <mergeCell ref="M1:N1"/>
    <mergeCell ref="O1:P1"/>
  </mergeCells>
  <pageMargins left="0.75" right="0.75" top="1" bottom="1" header="0.5" footer="0.5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0BD01-E215-5C43-9C9B-95FDA1330585}">
  <dimension ref="A1:J27"/>
  <sheetViews>
    <sheetView workbookViewId="0">
      <selection activeCell="B13" sqref="B13:B27"/>
    </sheetView>
  </sheetViews>
  <sheetFormatPr baseColWidth="10" defaultRowHeight="16" x14ac:dyDescent="0.2"/>
  <cols>
    <col min="1" max="1" width="5.83203125" bestFit="1" customWidth="1"/>
    <col min="2" max="2" width="19" bestFit="1" customWidth="1"/>
    <col min="3" max="3" width="9.6640625" bestFit="1" customWidth="1"/>
  </cols>
  <sheetData>
    <row r="1" spans="1:10" x14ac:dyDescent="0.2">
      <c r="A1" s="5" t="s">
        <v>5</v>
      </c>
      <c r="B1" s="5" t="s">
        <v>6</v>
      </c>
      <c r="C1" s="5" t="s">
        <v>7</v>
      </c>
    </row>
    <row r="2" spans="1:10" x14ac:dyDescent="0.2">
      <c r="A2" s="6">
        <v>1</v>
      </c>
      <c r="B2" s="6" t="s">
        <v>0</v>
      </c>
      <c r="C2" s="7">
        <v>0</v>
      </c>
    </row>
    <row r="3" spans="1:10" x14ac:dyDescent="0.2">
      <c r="A3" s="6">
        <v>2</v>
      </c>
      <c r="B3" s="6" t="s">
        <v>1</v>
      </c>
      <c r="C3" s="7" t="s">
        <v>8</v>
      </c>
    </row>
    <row r="4" spans="1:10" x14ac:dyDescent="0.2">
      <c r="A4" s="6">
        <v>3</v>
      </c>
      <c r="B4" s="6" t="s">
        <v>2</v>
      </c>
      <c r="C4" s="7" t="s">
        <v>9</v>
      </c>
    </row>
    <row r="5" spans="1:10" x14ac:dyDescent="0.2">
      <c r="A5" s="6">
        <v>4</v>
      </c>
      <c r="B5" s="6" t="s">
        <v>4</v>
      </c>
      <c r="C5" s="7" t="s">
        <v>10</v>
      </c>
    </row>
    <row r="6" spans="1:10" x14ac:dyDescent="0.2">
      <c r="A6" s="6">
        <v>5</v>
      </c>
      <c r="B6" s="6" t="s">
        <v>3</v>
      </c>
      <c r="C6" s="7" t="s">
        <v>11</v>
      </c>
    </row>
    <row r="12" spans="1:10" ht="25" x14ac:dyDescent="0.2">
      <c r="A12" s="8"/>
      <c r="B12" s="8"/>
      <c r="C12" s="11" t="s">
        <v>44</v>
      </c>
      <c r="D12" s="11" t="s">
        <v>43</v>
      </c>
      <c r="E12" s="11" t="s">
        <v>45</v>
      </c>
      <c r="F12" s="11" t="s">
        <v>41</v>
      </c>
      <c r="G12" s="11" t="s">
        <v>46</v>
      </c>
      <c r="H12" s="11" t="s">
        <v>47</v>
      </c>
      <c r="I12" s="11" t="s">
        <v>48</v>
      </c>
      <c r="J12" s="8" t="s">
        <v>42</v>
      </c>
    </row>
    <row r="13" spans="1:10" x14ac:dyDescent="0.2">
      <c r="A13" s="6" t="s">
        <v>26</v>
      </c>
      <c r="B13" s="51" t="s">
        <v>0</v>
      </c>
      <c r="C13" s="6">
        <v>0.34699999999999998</v>
      </c>
      <c r="D13" s="6">
        <v>20</v>
      </c>
      <c r="E13" s="6">
        <f>D13*C13</f>
        <v>6.9399999999999995</v>
      </c>
      <c r="F13" s="6">
        <v>0.08</v>
      </c>
      <c r="G13" s="6">
        <v>8</v>
      </c>
      <c r="H13" s="9">
        <f>((F13*G13)/E13)*1000</f>
        <v>92.219020172910675</v>
      </c>
      <c r="I13" s="9">
        <f>1000-H13</f>
        <v>907.78097982708937</v>
      </c>
      <c r="J13" s="8">
        <v>7.6999999999999999E-2</v>
      </c>
    </row>
    <row r="14" spans="1:10" x14ac:dyDescent="0.2">
      <c r="A14" s="6" t="s">
        <v>27</v>
      </c>
      <c r="B14" s="52"/>
      <c r="C14" s="6">
        <v>0.42399999999999999</v>
      </c>
      <c r="D14" s="6">
        <v>20</v>
      </c>
      <c r="E14" s="6">
        <f t="shared" ref="E14:E27" si="0">D14*C14</f>
        <v>8.48</v>
      </c>
      <c r="F14" s="6">
        <v>0.08</v>
      </c>
      <c r="G14" s="6">
        <v>8</v>
      </c>
      <c r="H14" s="9">
        <f t="shared" ref="H14:H27" si="1">((F14*G14)/E14)*1000</f>
        <v>75.471698113207538</v>
      </c>
      <c r="I14" s="9">
        <f t="shared" ref="I14:I27" si="2">1000-H14</f>
        <v>924.52830188679241</v>
      </c>
      <c r="J14" s="8">
        <v>7.4999999999999997E-2</v>
      </c>
    </row>
    <row r="15" spans="1:10" x14ac:dyDescent="0.2">
      <c r="A15" s="6" t="s">
        <v>28</v>
      </c>
      <c r="B15" s="53"/>
      <c r="C15" s="6">
        <v>0.40600000000000003</v>
      </c>
      <c r="D15" s="6">
        <v>20</v>
      </c>
      <c r="E15" s="6">
        <f t="shared" si="0"/>
        <v>8.120000000000001</v>
      </c>
      <c r="F15" s="6">
        <v>0.08</v>
      </c>
      <c r="G15" s="6">
        <v>8</v>
      </c>
      <c r="H15" s="9">
        <f t="shared" si="1"/>
        <v>78.817733990147772</v>
      </c>
      <c r="I15" s="9">
        <f t="shared" si="2"/>
        <v>921.18226600985224</v>
      </c>
      <c r="J15" s="8">
        <v>0.08</v>
      </c>
    </row>
    <row r="16" spans="1:10" x14ac:dyDescent="0.2">
      <c r="A16" s="6" t="s">
        <v>29</v>
      </c>
      <c r="B16" s="51" t="s">
        <v>1</v>
      </c>
      <c r="C16" s="6">
        <v>0.34</v>
      </c>
      <c r="D16" s="6">
        <v>20</v>
      </c>
      <c r="E16" s="6">
        <f t="shared" si="0"/>
        <v>6.8000000000000007</v>
      </c>
      <c r="F16" s="6">
        <v>0.08</v>
      </c>
      <c r="G16" s="6">
        <v>8</v>
      </c>
      <c r="H16" s="9">
        <f t="shared" si="1"/>
        <v>94.117647058823522</v>
      </c>
      <c r="I16" s="9">
        <f t="shared" si="2"/>
        <v>905.88235294117646</v>
      </c>
      <c r="J16" s="8">
        <v>7.8E-2</v>
      </c>
    </row>
    <row r="17" spans="1:10" x14ac:dyDescent="0.2">
      <c r="A17" s="10" t="s">
        <v>30</v>
      </c>
      <c r="B17" s="52"/>
      <c r="C17" s="6">
        <v>0.30199999999999999</v>
      </c>
      <c r="D17" s="6">
        <v>20</v>
      </c>
      <c r="E17" s="6">
        <f t="shared" si="0"/>
        <v>6.04</v>
      </c>
      <c r="F17" s="6">
        <v>0.08</v>
      </c>
      <c r="G17" s="6">
        <v>8</v>
      </c>
      <c r="H17" s="9">
        <f t="shared" si="1"/>
        <v>105.96026490066225</v>
      </c>
      <c r="I17" s="9">
        <f t="shared" si="2"/>
        <v>894.0397350993378</v>
      </c>
      <c r="J17" s="8">
        <v>7.8E-2</v>
      </c>
    </row>
    <row r="18" spans="1:10" x14ac:dyDescent="0.2">
      <c r="A18" s="10" t="s">
        <v>31</v>
      </c>
      <c r="B18" s="53"/>
      <c r="C18" s="6">
        <v>0.33200000000000002</v>
      </c>
      <c r="D18" s="6">
        <v>20</v>
      </c>
      <c r="E18" s="6">
        <f t="shared" si="0"/>
        <v>6.6400000000000006</v>
      </c>
      <c r="F18" s="6">
        <v>0.08</v>
      </c>
      <c r="G18" s="6">
        <v>8</v>
      </c>
      <c r="H18" s="9">
        <f t="shared" si="1"/>
        <v>96.385542168674689</v>
      </c>
      <c r="I18" s="9">
        <f t="shared" si="2"/>
        <v>903.61445783132535</v>
      </c>
      <c r="J18" s="8">
        <v>0.08</v>
      </c>
    </row>
    <row r="19" spans="1:10" x14ac:dyDescent="0.2">
      <c r="A19" s="6" t="s">
        <v>32</v>
      </c>
      <c r="B19" s="51" t="s">
        <v>2</v>
      </c>
      <c r="C19" s="6">
        <v>0.28999999999999998</v>
      </c>
      <c r="D19" s="6">
        <v>20</v>
      </c>
      <c r="E19" s="6">
        <f t="shared" si="0"/>
        <v>5.8</v>
      </c>
      <c r="F19" s="6">
        <v>0.08</v>
      </c>
      <c r="G19" s="6">
        <v>8</v>
      </c>
      <c r="H19" s="9">
        <f t="shared" si="1"/>
        <v>110.3448275862069</v>
      </c>
      <c r="I19" s="9">
        <f t="shared" si="2"/>
        <v>889.65517241379314</v>
      </c>
      <c r="J19" s="8">
        <v>7.6999999999999999E-2</v>
      </c>
    </row>
    <row r="20" spans="1:10" x14ac:dyDescent="0.2">
      <c r="A20" s="10" t="s">
        <v>33</v>
      </c>
      <c r="B20" s="52"/>
      <c r="C20" s="6">
        <v>0.16200000000000001</v>
      </c>
      <c r="D20" s="6">
        <v>20</v>
      </c>
      <c r="E20" s="6">
        <f t="shared" si="0"/>
        <v>3.24</v>
      </c>
      <c r="F20" s="6">
        <v>0.08</v>
      </c>
      <c r="G20" s="6">
        <v>8</v>
      </c>
      <c r="H20" s="9">
        <f t="shared" si="1"/>
        <v>197.53086419753086</v>
      </c>
      <c r="I20" s="9">
        <f t="shared" si="2"/>
        <v>802.46913580246917</v>
      </c>
      <c r="J20" s="8">
        <v>7.9000000000000001E-2</v>
      </c>
    </row>
    <row r="21" spans="1:10" x14ac:dyDescent="0.2">
      <c r="A21" s="10" t="s">
        <v>34</v>
      </c>
      <c r="B21" s="53"/>
      <c r="C21" s="6">
        <v>0.17499999999999999</v>
      </c>
      <c r="D21" s="6">
        <v>20</v>
      </c>
      <c r="E21" s="6">
        <f t="shared" si="0"/>
        <v>3.5</v>
      </c>
      <c r="F21" s="6">
        <v>0.08</v>
      </c>
      <c r="G21" s="6">
        <v>8</v>
      </c>
      <c r="H21" s="9">
        <f t="shared" si="1"/>
        <v>182.85714285714286</v>
      </c>
      <c r="I21" s="9">
        <f t="shared" si="2"/>
        <v>817.14285714285711</v>
      </c>
      <c r="J21" s="8">
        <v>7.3999999999999996E-2</v>
      </c>
    </row>
    <row r="22" spans="1:10" x14ac:dyDescent="0.2">
      <c r="A22" s="6" t="s">
        <v>35</v>
      </c>
      <c r="B22" s="51" t="s">
        <v>4</v>
      </c>
      <c r="C22" s="6">
        <v>0.26800000000000002</v>
      </c>
      <c r="D22" s="6">
        <v>20</v>
      </c>
      <c r="E22" s="6">
        <f t="shared" si="0"/>
        <v>5.36</v>
      </c>
      <c r="F22" s="6">
        <v>0.08</v>
      </c>
      <c r="G22" s="6">
        <v>8</v>
      </c>
      <c r="H22" s="9">
        <f t="shared" si="1"/>
        <v>119.40298507462687</v>
      </c>
      <c r="I22" s="9">
        <f t="shared" si="2"/>
        <v>880.59701492537317</v>
      </c>
      <c r="J22" s="8">
        <v>7.9000000000000001E-2</v>
      </c>
    </row>
    <row r="23" spans="1:10" x14ac:dyDescent="0.2">
      <c r="A23" s="10" t="s">
        <v>36</v>
      </c>
      <c r="B23" s="52"/>
      <c r="C23" s="6">
        <v>0.215</v>
      </c>
      <c r="D23" s="6">
        <v>20</v>
      </c>
      <c r="E23" s="6">
        <f t="shared" si="0"/>
        <v>4.3</v>
      </c>
      <c r="F23" s="6">
        <v>0.08</v>
      </c>
      <c r="G23" s="6">
        <v>8</v>
      </c>
      <c r="H23" s="9">
        <f t="shared" si="1"/>
        <v>148.83720930232559</v>
      </c>
      <c r="I23" s="9">
        <f t="shared" si="2"/>
        <v>851.16279069767438</v>
      </c>
      <c r="J23" s="8">
        <v>7.2999999999999995E-2</v>
      </c>
    </row>
    <row r="24" spans="1:10" x14ac:dyDescent="0.2">
      <c r="A24" s="10" t="s">
        <v>37</v>
      </c>
      <c r="B24" s="53"/>
      <c r="C24" s="6">
        <v>0.106</v>
      </c>
      <c r="D24" s="6">
        <v>20</v>
      </c>
      <c r="E24" s="6">
        <f t="shared" si="0"/>
        <v>2.12</v>
      </c>
      <c r="F24" s="6">
        <v>0.08</v>
      </c>
      <c r="G24" s="6">
        <v>8</v>
      </c>
      <c r="H24" s="9">
        <f t="shared" si="1"/>
        <v>301.88679245283015</v>
      </c>
      <c r="I24" s="9">
        <f t="shared" si="2"/>
        <v>698.11320754716985</v>
      </c>
      <c r="J24" s="8">
        <v>7.0999999999999994E-2</v>
      </c>
    </row>
    <row r="25" spans="1:10" x14ac:dyDescent="0.2">
      <c r="A25" s="6" t="s">
        <v>38</v>
      </c>
      <c r="B25" s="51" t="s">
        <v>3</v>
      </c>
      <c r="C25" s="6">
        <v>0.436</v>
      </c>
      <c r="D25" s="6">
        <v>10</v>
      </c>
      <c r="E25" s="6">
        <f t="shared" si="0"/>
        <v>4.3600000000000003</v>
      </c>
      <c r="F25" s="6">
        <v>0.08</v>
      </c>
      <c r="G25" s="6">
        <v>8</v>
      </c>
      <c r="H25" s="9">
        <f t="shared" si="1"/>
        <v>146.78899082568805</v>
      </c>
      <c r="I25" s="9">
        <f t="shared" si="2"/>
        <v>853.21100917431193</v>
      </c>
      <c r="J25" s="8">
        <v>8.5000000000000006E-2</v>
      </c>
    </row>
    <row r="26" spans="1:10" x14ac:dyDescent="0.2">
      <c r="A26" s="10" t="s">
        <v>39</v>
      </c>
      <c r="B26" s="52"/>
      <c r="C26" s="6">
        <v>0.22</v>
      </c>
      <c r="D26" s="6">
        <v>10</v>
      </c>
      <c r="E26" s="6">
        <f t="shared" si="0"/>
        <v>2.2000000000000002</v>
      </c>
      <c r="F26" s="6">
        <v>0.08</v>
      </c>
      <c r="G26" s="6">
        <v>8</v>
      </c>
      <c r="H26" s="9">
        <f t="shared" si="1"/>
        <v>290.90909090909088</v>
      </c>
      <c r="I26" s="9">
        <f t="shared" si="2"/>
        <v>709.09090909090912</v>
      </c>
      <c r="J26" s="8">
        <v>7.0999999999999994E-2</v>
      </c>
    </row>
    <row r="27" spans="1:10" x14ac:dyDescent="0.2">
      <c r="A27" s="10" t="s">
        <v>40</v>
      </c>
      <c r="B27" s="53"/>
      <c r="C27" s="6">
        <v>0.34899999999999998</v>
      </c>
      <c r="D27" s="6">
        <v>20</v>
      </c>
      <c r="E27" s="6">
        <f t="shared" si="0"/>
        <v>6.9799999999999995</v>
      </c>
      <c r="F27" s="6">
        <v>0.08</v>
      </c>
      <c r="G27" s="6">
        <v>8</v>
      </c>
      <c r="H27" s="9">
        <f t="shared" si="1"/>
        <v>91.690544412607466</v>
      </c>
      <c r="I27" s="9">
        <f t="shared" si="2"/>
        <v>908.30945558739256</v>
      </c>
      <c r="J27" s="8">
        <v>7.8E-2</v>
      </c>
    </row>
  </sheetData>
  <mergeCells count="5">
    <mergeCell ref="B13:B15"/>
    <mergeCell ref="B16:B18"/>
    <mergeCell ref="B19:B21"/>
    <mergeCell ref="B22:B24"/>
    <mergeCell ref="B25:B27"/>
  </mergeCells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89581-9B46-5543-B34E-7C256027E39D}">
  <dimension ref="A2:T35"/>
  <sheetViews>
    <sheetView tabSelected="1" topLeftCell="L18" zoomScale="150" zoomScaleNormal="150" workbookViewId="0">
      <selection activeCell="V37" sqref="V37"/>
    </sheetView>
  </sheetViews>
  <sheetFormatPr baseColWidth="10" defaultRowHeight="16" x14ac:dyDescent="0.2"/>
  <cols>
    <col min="1" max="1" width="2.6640625" bestFit="1" customWidth="1"/>
    <col min="2" max="2" width="13" customWidth="1"/>
    <col min="3" max="4" width="6.33203125" bestFit="1" customWidth="1"/>
  </cols>
  <sheetData>
    <row r="2" spans="1:20" x14ac:dyDescent="0.2">
      <c r="B2" s="8" t="s">
        <v>53</v>
      </c>
      <c r="C2">
        <v>0</v>
      </c>
      <c r="D2">
        <v>140</v>
      </c>
      <c r="E2">
        <f>E3+D3</f>
        <v>290</v>
      </c>
      <c r="F2">
        <f>F3+E2</f>
        <v>380</v>
      </c>
    </row>
    <row r="3" spans="1:20" x14ac:dyDescent="0.2">
      <c r="B3" s="8" t="s">
        <v>54</v>
      </c>
      <c r="C3">
        <v>0</v>
      </c>
      <c r="D3">
        <v>140</v>
      </c>
      <c r="E3">
        <v>150</v>
      </c>
      <c r="F3">
        <v>90</v>
      </c>
    </row>
    <row r="4" spans="1:20" x14ac:dyDescent="0.2">
      <c r="A4" s="8"/>
      <c r="B4" s="8" t="s">
        <v>52</v>
      </c>
      <c r="C4" s="11" t="s">
        <v>42</v>
      </c>
      <c r="D4" s="11" t="s">
        <v>49</v>
      </c>
      <c r="E4" s="12">
        <v>0.625</v>
      </c>
      <c r="F4" t="s">
        <v>56</v>
      </c>
      <c r="L4" t="s">
        <v>55</v>
      </c>
      <c r="T4" t="s">
        <v>56</v>
      </c>
    </row>
    <row r="5" spans="1:20" x14ac:dyDescent="0.2">
      <c r="A5" s="6" t="s">
        <v>26</v>
      </c>
      <c r="B5" s="51" t="s">
        <v>0</v>
      </c>
      <c r="C5" s="6">
        <v>7.6999999999999999E-2</v>
      </c>
      <c r="D5" s="6">
        <v>0.17299999999999999</v>
      </c>
      <c r="E5">
        <v>0.34300000000000003</v>
      </c>
      <c r="F5" s="14">
        <f>T5*2</f>
        <v>0.53400000000000003</v>
      </c>
      <c r="K5" s="6" t="s">
        <v>26</v>
      </c>
      <c r="M5">
        <f>D$3/(3.3*LOG(D5/C5))</f>
        <v>120.67584535576165</v>
      </c>
      <c r="N5">
        <f>E$3/(3.3*LOG(E5/D5))</f>
        <v>152.91790985337408</v>
      </c>
      <c r="O5">
        <f>F$3/(3.3*LOG(F5/E5))</f>
        <v>141.86285268187751</v>
      </c>
      <c r="T5" s="14">
        <v>0.26700000000000002</v>
      </c>
    </row>
    <row r="6" spans="1:20" x14ac:dyDescent="0.2">
      <c r="A6" s="6" t="s">
        <v>27</v>
      </c>
      <c r="B6" s="52"/>
      <c r="C6" s="6">
        <v>7.4999999999999997E-2</v>
      </c>
      <c r="D6" s="6">
        <v>0.16900000000000001</v>
      </c>
      <c r="E6">
        <v>0.34899999999999998</v>
      </c>
      <c r="F6" s="14">
        <f t="shared" ref="F6:F19" si="0">T6*2</f>
        <v>0.54600000000000004</v>
      </c>
      <c r="K6" s="6" t="s">
        <v>27</v>
      </c>
      <c r="M6">
        <f t="shared" ref="M6:O19" si="1">D$3/(3.3*LOG(D6/C6))</f>
        <v>120.24144936178797</v>
      </c>
      <c r="N6">
        <f t="shared" si="1"/>
        <v>144.32822079172325</v>
      </c>
      <c r="O6">
        <f t="shared" si="1"/>
        <v>140.3154702201914</v>
      </c>
      <c r="T6" s="14">
        <v>0.27300000000000002</v>
      </c>
    </row>
    <row r="7" spans="1:20" x14ac:dyDescent="0.2">
      <c r="A7" s="6" t="s">
        <v>28</v>
      </c>
      <c r="B7" s="53"/>
      <c r="C7" s="6">
        <v>0.08</v>
      </c>
      <c r="D7" s="6">
        <v>0.17399999999999999</v>
      </c>
      <c r="E7">
        <v>0.35099999999999998</v>
      </c>
      <c r="F7" s="14">
        <f t="shared" si="0"/>
        <v>0.55600000000000005</v>
      </c>
      <c r="K7" s="6" t="s">
        <v>28</v>
      </c>
      <c r="M7">
        <f t="shared" si="1"/>
        <v>125.71663394860013</v>
      </c>
      <c r="N7">
        <f t="shared" si="1"/>
        <v>149.1497027640894</v>
      </c>
      <c r="O7">
        <f t="shared" si="1"/>
        <v>136.52222391264664</v>
      </c>
      <c r="T7" s="14">
        <v>0.27800000000000002</v>
      </c>
    </row>
    <row r="8" spans="1:20" x14ac:dyDescent="0.2">
      <c r="A8" s="6" t="s">
        <v>29</v>
      </c>
      <c r="B8" s="51" t="s">
        <v>1</v>
      </c>
      <c r="C8" s="6">
        <v>7.8E-2</v>
      </c>
      <c r="D8" s="6">
        <v>0.192</v>
      </c>
      <c r="E8">
        <v>0.40799999999999997</v>
      </c>
      <c r="F8" s="14">
        <f t="shared" si="0"/>
        <v>0.69199999999999995</v>
      </c>
      <c r="K8" s="6" t="s">
        <v>29</v>
      </c>
      <c r="M8">
        <f t="shared" si="1"/>
        <v>108.44459066709454</v>
      </c>
      <c r="N8">
        <f t="shared" si="1"/>
        <v>138.85231371416486</v>
      </c>
      <c r="O8">
        <f t="shared" si="1"/>
        <v>118.86341636243233</v>
      </c>
      <c r="T8" s="15">
        <v>0.34599999999999997</v>
      </c>
    </row>
    <row r="9" spans="1:20" x14ac:dyDescent="0.2">
      <c r="A9" s="10" t="s">
        <v>30</v>
      </c>
      <c r="B9" s="52"/>
      <c r="C9" s="6">
        <v>7.8E-2</v>
      </c>
      <c r="D9" s="6">
        <v>0.189</v>
      </c>
      <c r="E9">
        <v>0.40600000000000003</v>
      </c>
      <c r="F9" s="14">
        <f t="shared" si="0"/>
        <v>0.70799999999999996</v>
      </c>
      <c r="K9" s="10" t="s">
        <v>30</v>
      </c>
      <c r="M9">
        <f t="shared" si="1"/>
        <v>110.37425217496053</v>
      </c>
      <c r="N9">
        <f t="shared" si="1"/>
        <v>136.88479947429337</v>
      </c>
      <c r="O9">
        <f t="shared" si="1"/>
        <v>112.92716966517951</v>
      </c>
      <c r="T9" s="15">
        <v>0.35399999999999998</v>
      </c>
    </row>
    <row r="10" spans="1:20" x14ac:dyDescent="0.2">
      <c r="A10" s="10" t="s">
        <v>31</v>
      </c>
      <c r="B10" s="53"/>
      <c r="C10" s="6">
        <v>0.08</v>
      </c>
      <c r="D10" s="6">
        <v>0.192</v>
      </c>
      <c r="E10">
        <v>0.41</v>
      </c>
      <c r="F10" s="14">
        <f t="shared" si="0"/>
        <v>0.69</v>
      </c>
      <c r="K10" s="10" t="s">
        <v>31</v>
      </c>
      <c r="M10">
        <f t="shared" si="1"/>
        <v>111.58071558657814</v>
      </c>
      <c r="N10">
        <f t="shared" si="1"/>
        <v>137.95733549968074</v>
      </c>
      <c r="O10">
        <f t="shared" si="1"/>
        <v>120.64096185003692</v>
      </c>
      <c r="T10" s="15">
        <v>0.34499999999999997</v>
      </c>
    </row>
    <row r="11" spans="1:20" x14ac:dyDescent="0.2">
      <c r="A11" s="6" t="s">
        <v>32</v>
      </c>
      <c r="B11" s="51" t="s">
        <v>2</v>
      </c>
      <c r="C11" s="6">
        <v>7.6999999999999999E-2</v>
      </c>
      <c r="D11" s="6">
        <v>0.16300000000000001</v>
      </c>
      <c r="E11">
        <v>0.32700000000000001</v>
      </c>
      <c r="F11" s="14">
        <f t="shared" si="0"/>
        <v>0.504</v>
      </c>
      <c r="K11" s="6" t="s">
        <v>32</v>
      </c>
      <c r="M11">
        <f t="shared" si="1"/>
        <v>130.2568281413931</v>
      </c>
      <c r="N11">
        <f t="shared" si="1"/>
        <v>150.3324618560876</v>
      </c>
      <c r="O11">
        <f t="shared" si="1"/>
        <v>145.15820302035533</v>
      </c>
      <c r="T11" s="15">
        <v>0.252</v>
      </c>
    </row>
    <row r="12" spans="1:20" x14ac:dyDescent="0.2">
      <c r="A12" s="10" t="s">
        <v>33</v>
      </c>
      <c r="B12" s="52"/>
      <c r="C12" s="6">
        <v>7.9000000000000001E-2</v>
      </c>
      <c r="D12" s="6">
        <v>0.14499999999999999</v>
      </c>
      <c r="E12">
        <v>0.25700000000000001</v>
      </c>
      <c r="F12" s="14">
        <f t="shared" si="0"/>
        <v>0.38200000000000001</v>
      </c>
      <c r="K12" s="10" t="s">
        <v>33</v>
      </c>
      <c r="M12">
        <f t="shared" si="1"/>
        <v>160.85575147332582</v>
      </c>
      <c r="N12">
        <f t="shared" si="1"/>
        <v>182.8677541485464</v>
      </c>
      <c r="O12">
        <f t="shared" si="1"/>
        <v>158.44239419643785</v>
      </c>
      <c r="T12" s="15">
        <v>0.191</v>
      </c>
    </row>
    <row r="13" spans="1:20" x14ac:dyDescent="0.2">
      <c r="A13" s="10" t="s">
        <v>34</v>
      </c>
      <c r="B13" s="53"/>
      <c r="C13" s="6">
        <v>7.3999999999999996E-2</v>
      </c>
      <c r="D13" s="6">
        <v>0.14199999999999999</v>
      </c>
      <c r="E13">
        <v>0.255</v>
      </c>
      <c r="F13" s="14">
        <f t="shared" si="0"/>
        <v>0.38400000000000001</v>
      </c>
      <c r="K13" s="10" t="s">
        <v>34</v>
      </c>
      <c r="M13">
        <f t="shared" si="1"/>
        <v>149.87899497631716</v>
      </c>
      <c r="N13">
        <f t="shared" si="1"/>
        <v>178.77764880897811</v>
      </c>
      <c r="O13">
        <f t="shared" si="1"/>
        <v>153.39764405071281</v>
      </c>
      <c r="T13" s="15">
        <v>0.192</v>
      </c>
    </row>
    <row r="14" spans="1:20" x14ac:dyDescent="0.2">
      <c r="A14" s="6" t="s">
        <v>35</v>
      </c>
      <c r="B14" s="51" t="s">
        <v>4</v>
      </c>
      <c r="C14" s="6">
        <v>7.9000000000000001E-2</v>
      </c>
      <c r="D14" s="6">
        <v>0.17499999999999999</v>
      </c>
      <c r="E14">
        <v>0.36799999999999999</v>
      </c>
      <c r="F14" s="14">
        <f t="shared" si="0"/>
        <v>0.63400000000000001</v>
      </c>
      <c r="K14" s="6" t="s">
        <v>35</v>
      </c>
      <c r="M14">
        <f t="shared" si="1"/>
        <v>122.82251479249619</v>
      </c>
      <c r="N14">
        <f t="shared" si="1"/>
        <v>140.80907605846176</v>
      </c>
      <c r="O14">
        <f t="shared" si="1"/>
        <v>115.44429869769814</v>
      </c>
      <c r="T14" s="15">
        <v>0.317</v>
      </c>
    </row>
    <row r="15" spans="1:20" x14ac:dyDescent="0.2">
      <c r="A15" s="10" t="s">
        <v>36</v>
      </c>
      <c r="B15" s="52"/>
      <c r="C15" s="6">
        <v>7.2999999999999995E-2</v>
      </c>
      <c r="D15" s="6">
        <v>0.16800000000000001</v>
      </c>
      <c r="E15">
        <v>0.35499999999999998</v>
      </c>
      <c r="F15" s="14">
        <f t="shared" si="0"/>
        <v>0.60599999999999998</v>
      </c>
      <c r="K15" s="10" t="s">
        <v>36</v>
      </c>
      <c r="M15">
        <f t="shared" si="1"/>
        <v>117.19843588632754</v>
      </c>
      <c r="N15">
        <f t="shared" si="1"/>
        <v>139.89497528905488</v>
      </c>
      <c r="O15">
        <f t="shared" si="1"/>
        <v>117.43121646117957</v>
      </c>
      <c r="T15" s="15">
        <v>0.30299999999999999</v>
      </c>
    </row>
    <row r="16" spans="1:20" x14ac:dyDescent="0.2">
      <c r="A16" s="10" t="s">
        <v>37</v>
      </c>
      <c r="B16" s="53"/>
      <c r="C16" s="6">
        <v>7.0999999999999994E-2</v>
      </c>
      <c r="D16" s="6">
        <v>0.17199999999999999</v>
      </c>
      <c r="E16">
        <v>0.36899999999999999</v>
      </c>
      <c r="F16" s="14">
        <f t="shared" si="0"/>
        <v>0.63800000000000001</v>
      </c>
      <c r="K16" s="10" t="s">
        <v>37</v>
      </c>
      <c r="M16">
        <f t="shared" si="1"/>
        <v>110.40214324309599</v>
      </c>
      <c r="N16">
        <f t="shared" si="1"/>
        <v>137.11864483848703</v>
      </c>
      <c r="O16">
        <f t="shared" si="1"/>
        <v>114.69041029147731</v>
      </c>
      <c r="T16" s="15">
        <v>0.31900000000000001</v>
      </c>
    </row>
    <row r="17" spans="1:20" x14ac:dyDescent="0.2">
      <c r="A17" s="6" t="s">
        <v>38</v>
      </c>
      <c r="B17" s="51" t="s">
        <v>3</v>
      </c>
      <c r="C17" s="6">
        <v>8.5000000000000006E-2</v>
      </c>
      <c r="D17" s="6">
        <v>0.13300000000000001</v>
      </c>
      <c r="E17">
        <v>0.23599999999999999</v>
      </c>
      <c r="F17" s="14">
        <f t="shared" si="0"/>
        <v>0.40799999999999997</v>
      </c>
      <c r="K17" s="6" t="s">
        <v>38</v>
      </c>
      <c r="M17">
        <f t="shared" si="1"/>
        <v>218.19498004275798</v>
      </c>
      <c r="N17">
        <f t="shared" si="1"/>
        <v>182.50413309041187</v>
      </c>
      <c r="O17">
        <f t="shared" si="1"/>
        <v>114.71267436512548</v>
      </c>
      <c r="T17" s="15">
        <v>0.20399999999999999</v>
      </c>
    </row>
    <row r="18" spans="1:20" x14ac:dyDescent="0.2">
      <c r="A18" s="10" t="s">
        <v>39</v>
      </c>
      <c r="B18" s="52"/>
      <c r="C18" s="6">
        <v>7.0999999999999994E-2</v>
      </c>
      <c r="D18" s="6">
        <v>0.157</v>
      </c>
      <c r="E18">
        <v>0.28999999999999998</v>
      </c>
      <c r="F18" s="14">
        <f t="shared" si="0"/>
        <v>0.45800000000000002</v>
      </c>
      <c r="K18" s="10" t="s">
        <v>39</v>
      </c>
      <c r="M18">
        <f t="shared" si="1"/>
        <v>123.09680229849329</v>
      </c>
      <c r="N18">
        <f t="shared" si="1"/>
        <v>170.56220507116973</v>
      </c>
      <c r="O18">
        <f t="shared" si="1"/>
        <v>137.41660476724178</v>
      </c>
      <c r="T18" s="15">
        <v>0.22900000000000001</v>
      </c>
    </row>
    <row r="19" spans="1:20" x14ac:dyDescent="0.2">
      <c r="A19" s="10" t="s">
        <v>40</v>
      </c>
      <c r="B19" s="53"/>
      <c r="C19" s="6">
        <v>7.8E-2</v>
      </c>
      <c r="D19" s="6">
        <v>0.17499999999999999</v>
      </c>
      <c r="E19">
        <v>0.35699999999999998</v>
      </c>
      <c r="F19" s="14">
        <f t="shared" si="0"/>
        <v>0.61</v>
      </c>
      <c r="K19" s="10" t="s">
        <v>40</v>
      </c>
      <c r="M19">
        <f>D$3/(3.3*LOG(D19/C19))</f>
        <v>120.88626503299464</v>
      </c>
      <c r="N19">
        <f t="shared" si="1"/>
        <v>146.80270282585988</v>
      </c>
      <c r="O19">
        <f t="shared" si="1"/>
        <v>117.22056866034488</v>
      </c>
      <c r="T19" s="15">
        <v>0.30499999999999999</v>
      </c>
    </row>
    <row r="22" spans="1:20" x14ac:dyDescent="0.2">
      <c r="K22" t="s">
        <v>50</v>
      </c>
    </row>
    <row r="23" spans="1:20" x14ac:dyDescent="0.2">
      <c r="B23" t="s">
        <v>50</v>
      </c>
      <c r="M23" t="s">
        <v>59</v>
      </c>
      <c r="N23" t="s">
        <v>57</v>
      </c>
      <c r="O23" t="s">
        <v>58</v>
      </c>
    </row>
    <row r="24" spans="1:20" x14ac:dyDescent="0.2">
      <c r="B24" t="s">
        <v>0</v>
      </c>
      <c r="C24">
        <f>AVERAGE(C5:C7)</f>
        <v>7.7333333333333323E-2</v>
      </c>
      <c r="D24">
        <f>AVERAGE(D5:D7)</f>
        <v>0.17200000000000001</v>
      </c>
      <c r="E24" s="13">
        <f>AVERAGE(E5:E7)</f>
        <v>0.34766666666666662</v>
      </c>
      <c r="F24" s="13">
        <f>AVERAGE(F5:F7)</f>
        <v>0.54533333333333334</v>
      </c>
      <c r="L24" t="s">
        <v>0</v>
      </c>
      <c r="M24">
        <f>AVERAGE(M5:M7)</f>
        <v>122.21130955538325</v>
      </c>
      <c r="N24">
        <f>AVERAGE(N5:N7)</f>
        <v>148.79861113639558</v>
      </c>
      <c r="O24">
        <f>AVERAGE(O5:O7)</f>
        <v>139.56684893823851</v>
      </c>
    </row>
    <row r="25" spans="1:20" x14ac:dyDescent="0.2">
      <c r="B25" t="s">
        <v>1</v>
      </c>
      <c r="C25">
        <f>AVERAGE(C8:C10)</f>
        <v>7.8666666666666663E-2</v>
      </c>
      <c r="D25">
        <f>AVERAGE(D8:D10)</f>
        <v>0.19099999999999998</v>
      </c>
      <c r="E25" s="13">
        <f>AVERAGE(E8:E10)</f>
        <v>0.40799999999999997</v>
      </c>
      <c r="F25" s="13">
        <f>AVERAGE(F8:F10)</f>
        <v>0.69666666666666666</v>
      </c>
      <c r="L25" t="s">
        <v>1</v>
      </c>
      <c r="M25">
        <f>AVERAGE(M8:M10)</f>
        <v>110.13318614287773</v>
      </c>
      <c r="N25">
        <f>AVERAGE(N8:N10)</f>
        <v>137.898149562713</v>
      </c>
      <c r="O25">
        <f>AVERAGE(O8:O10)</f>
        <v>117.47718262588292</v>
      </c>
    </row>
    <row r="26" spans="1:20" x14ac:dyDescent="0.2">
      <c r="B26" t="s">
        <v>2</v>
      </c>
      <c r="C26">
        <f>AVERAGE(C11:C13)</f>
        <v>7.6666666666666661E-2</v>
      </c>
      <c r="D26">
        <f>AVERAGE(D11:D13)</f>
        <v>0.15</v>
      </c>
      <c r="E26" s="13">
        <f>AVERAGE(E11:E13)</f>
        <v>0.27966666666666667</v>
      </c>
      <c r="F26" s="13">
        <f>AVERAGE(F11:F13)</f>
        <v>0.42333333333333334</v>
      </c>
      <c r="L26" t="s">
        <v>2</v>
      </c>
      <c r="M26">
        <f>AVERAGE(M11:M13)</f>
        <v>146.99719153034536</v>
      </c>
      <c r="N26">
        <f>AVERAGE(N11:N13)</f>
        <v>170.65928827120402</v>
      </c>
      <c r="O26">
        <f>AVERAGE(O11:O13)</f>
        <v>152.33274708916866</v>
      </c>
    </row>
    <row r="27" spans="1:20" x14ac:dyDescent="0.2">
      <c r="B27" t="s">
        <v>4</v>
      </c>
      <c r="C27">
        <f>AVERAGE(C14:C16)</f>
        <v>7.4333333333333321E-2</v>
      </c>
      <c r="D27">
        <f>AVERAGE(D14:D16)</f>
        <v>0.17166666666666663</v>
      </c>
      <c r="E27" s="13">
        <f>AVERAGE(E14:E16)</f>
        <v>0.36400000000000005</v>
      </c>
      <c r="F27" s="13">
        <f>AVERAGE(F14:F16)</f>
        <v>0.626</v>
      </c>
      <c r="L27" t="s">
        <v>4</v>
      </c>
      <c r="M27">
        <f>AVERAGE(M14:M16)</f>
        <v>116.80769797397325</v>
      </c>
      <c r="N27">
        <f>AVERAGE(N14:N16)</f>
        <v>139.27423206200123</v>
      </c>
      <c r="O27">
        <f>AVERAGE(O14:O16)</f>
        <v>115.85530848345167</v>
      </c>
    </row>
    <row r="28" spans="1:20" x14ac:dyDescent="0.2">
      <c r="B28" t="s">
        <v>3</v>
      </c>
      <c r="C28">
        <f>AVERAGE(C17:C18)</f>
        <v>7.8E-2</v>
      </c>
      <c r="D28">
        <f>AVERAGE(D17:D18)</f>
        <v>0.14500000000000002</v>
      </c>
      <c r="E28" s="13">
        <f>AVERAGE(E17:E18)</f>
        <v>0.26300000000000001</v>
      </c>
      <c r="F28" s="13">
        <f>AVERAGE(F17:F18)</f>
        <v>0.433</v>
      </c>
      <c r="L28" t="s">
        <v>3</v>
      </c>
      <c r="M28">
        <f>AVERAGE(M17:M19)</f>
        <v>154.05934912474865</v>
      </c>
      <c r="N28">
        <f>AVERAGE(N17:N19)</f>
        <v>166.6230136624805</v>
      </c>
      <c r="O28">
        <f>AVERAGE(O17:O19)</f>
        <v>123.11661593090405</v>
      </c>
    </row>
    <row r="30" spans="1:20" x14ac:dyDescent="0.2">
      <c r="B30" t="s">
        <v>51</v>
      </c>
      <c r="L30" t="s">
        <v>51</v>
      </c>
    </row>
    <row r="31" spans="1:20" x14ac:dyDescent="0.2">
      <c r="B31" t="s">
        <v>0</v>
      </c>
      <c r="C31">
        <f>STDEV(C5:C7)</f>
        <v>2.5166114784235852E-3</v>
      </c>
      <c r="D31">
        <f>STDEV(D5:D7)</f>
        <v>2.6457513110645773E-3</v>
      </c>
      <c r="E31" s="13">
        <f>STDEV(E5:E7)</f>
        <v>4.1633319989322383E-3</v>
      </c>
      <c r="F31" s="13">
        <f>STDEV(F5:F7)</f>
        <v>1.1015141094572214E-2</v>
      </c>
      <c r="L31" t="s">
        <v>0</v>
      </c>
      <c r="M31">
        <f>STDEV(M5:M7)</f>
        <v>3.0434600861775838</v>
      </c>
      <c r="N31">
        <f>STDEV(N5:N7)</f>
        <v>4.3055938663834175</v>
      </c>
      <c r="O31">
        <f>STDEV(O5:O7)</f>
        <v>2.7478908785700913</v>
      </c>
    </row>
    <row r="32" spans="1:20" x14ac:dyDescent="0.2">
      <c r="B32" t="s">
        <v>1</v>
      </c>
      <c r="C32">
        <f>STDEV(C8:C10)</f>
        <v>1.1547005383792527E-3</v>
      </c>
      <c r="D32">
        <f>STDEV(D8:D10)</f>
        <v>1.7320508075688789E-3</v>
      </c>
      <c r="E32" s="13">
        <f>STDEV(E8:E10)</f>
        <v>1.999999999999974E-3</v>
      </c>
      <c r="F32" s="13">
        <f>STDEV(F8:F10)</f>
        <v>9.8657657246325036E-3</v>
      </c>
      <c r="L32" t="s">
        <v>1</v>
      </c>
      <c r="M32">
        <f>STDEV(M8:M10)</f>
        <v>1.5818990174848704</v>
      </c>
      <c r="N32">
        <f>STDEV(N8:N10)</f>
        <v>0.9850915197966813</v>
      </c>
      <c r="O32">
        <f>STDEV(O8:O10)</f>
        <v>4.0394158546815442</v>
      </c>
    </row>
    <row r="33" spans="2:15" x14ac:dyDescent="0.2">
      <c r="B33" t="s">
        <v>2</v>
      </c>
      <c r="C33">
        <f>STDEV(C11:C13)</f>
        <v>2.5166114784235852E-3</v>
      </c>
      <c r="D33">
        <f>STDEV(D11:D13)</f>
        <v>1.1357816691600558E-2</v>
      </c>
      <c r="E33" s="13">
        <f>STDEV(E11:E13)</f>
        <v>4.1004064839151332E-2</v>
      </c>
      <c r="F33" s="13">
        <f>STDEV(F11:F13)</f>
        <v>6.9866539440087833E-2</v>
      </c>
      <c r="L33" t="s">
        <v>2</v>
      </c>
      <c r="M33">
        <f>STDEV(M11:M13)</f>
        <v>15.501681218315818</v>
      </c>
      <c r="N33">
        <f>STDEV(N11:N13)</f>
        <v>17.721939637209513</v>
      </c>
      <c r="O33">
        <f>STDEV(O11:O13)</f>
        <v>6.7058137429179032</v>
      </c>
    </row>
    <row r="34" spans="2:15" x14ac:dyDescent="0.2">
      <c r="B34" t="s">
        <v>4</v>
      </c>
      <c r="C34">
        <f>STDEV(C14:C16)</f>
        <v>4.1633319989322695E-3</v>
      </c>
      <c r="D34">
        <f>STDEV(D14:D16)</f>
        <v>3.5118845842842345E-3</v>
      </c>
      <c r="E34" s="13">
        <f>STDEV(E14:E16)</f>
        <v>7.8102496759066614E-3</v>
      </c>
      <c r="F34" s="13">
        <f>STDEV(F14:F16)</f>
        <v>1.7435595774162711E-2</v>
      </c>
      <c r="L34" t="s">
        <v>4</v>
      </c>
      <c r="M34">
        <f>STDEV(M14:M16)</f>
        <v>6.2193982380452804</v>
      </c>
      <c r="N34">
        <f>STDEV(N14:N16)</f>
        <v>1.9219293074384347</v>
      </c>
      <c r="O34">
        <f>STDEV(O14:O16)</f>
        <v>1.4158747818781066</v>
      </c>
    </row>
    <row r="35" spans="2:15" x14ac:dyDescent="0.2">
      <c r="B35" t="s">
        <v>3</v>
      </c>
      <c r="C35">
        <f>STDEV(C17:C18)</f>
        <v>9.8994949366116736E-3</v>
      </c>
      <c r="D35">
        <f>STDEV(D17:D18)</f>
        <v>1.6970562748477136E-2</v>
      </c>
      <c r="E35" s="13">
        <f>STDEV(E17:E18)</f>
        <v>3.8183766184073036E-2</v>
      </c>
      <c r="F35" s="13">
        <f>STDEV(F17:F18)</f>
        <v>3.5355339059327411E-2</v>
      </c>
      <c r="L35" t="s">
        <v>3</v>
      </c>
      <c r="M35">
        <f>STDEV(M17:M19)</f>
        <v>55.554081611424991</v>
      </c>
      <c r="N35">
        <f>STDEV(N17:N19)</f>
        <v>18.173771002447058</v>
      </c>
      <c r="O35">
        <f>STDEV(O17:O19)</f>
        <v>12.447475406223397</v>
      </c>
    </row>
  </sheetData>
  <mergeCells count="5">
    <mergeCell ref="B5:B7"/>
    <mergeCell ref="B8:B10"/>
    <mergeCell ref="B11:B13"/>
    <mergeCell ref="B14:B16"/>
    <mergeCell ref="B17:B19"/>
  </mergeCells>
  <pageMargins left="0.7" right="0.7" top="0.75" bottom="0.75" header="0.3" footer="0.3"/>
  <pageSetup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92526-C934-7241-B23C-9E8520FC0E1A}">
  <dimension ref="A3:F18"/>
  <sheetViews>
    <sheetView workbookViewId="0">
      <selection activeCell="A5" sqref="A5:B9"/>
    </sheetView>
  </sheetViews>
  <sheetFormatPr baseColWidth="10" defaultRowHeight="16" x14ac:dyDescent="0.2"/>
  <cols>
    <col min="2" max="2" width="24.6640625" bestFit="1" customWidth="1"/>
  </cols>
  <sheetData>
    <row r="3" spans="1:6" x14ac:dyDescent="0.2">
      <c r="D3" t="s">
        <v>12</v>
      </c>
      <c r="E3" t="s">
        <v>13</v>
      </c>
      <c r="F3" t="s">
        <v>14</v>
      </c>
    </row>
    <row r="4" spans="1:6" x14ac:dyDescent="0.2">
      <c r="A4" s="2" t="s">
        <v>5</v>
      </c>
      <c r="B4" s="2" t="s">
        <v>6</v>
      </c>
      <c r="C4" s="2" t="s">
        <v>7</v>
      </c>
      <c r="D4" s="4" t="s">
        <v>15</v>
      </c>
      <c r="E4" s="4" t="s">
        <v>16</v>
      </c>
      <c r="F4" s="4" t="s">
        <v>17</v>
      </c>
    </row>
    <row r="5" spans="1:6" x14ac:dyDescent="0.2">
      <c r="A5" s="1">
        <v>1</v>
      </c>
      <c r="B5" s="1" t="s">
        <v>0</v>
      </c>
      <c r="C5" s="3">
        <v>0</v>
      </c>
      <c r="D5">
        <v>2956</v>
      </c>
      <c r="E5">
        <v>1792</v>
      </c>
      <c r="F5">
        <v>1320</v>
      </c>
    </row>
    <row r="6" spans="1:6" x14ac:dyDescent="0.2">
      <c r="A6" s="1">
        <v>2</v>
      </c>
      <c r="B6" s="1" t="s">
        <v>1</v>
      </c>
      <c r="C6" s="3" t="s">
        <v>8</v>
      </c>
      <c r="D6">
        <v>2956</v>
      </c>
      <c r="E6">
        <v>1792</v>
      </c>
      <c r="F6">
        <v>1320</v>
      </c>
    </row>
    <row r="7" spans="1:6" x14ac:dyDescent="0.2">
      <c r="A7" s="1">
        <v>3</v>
      </c>
      <c r="B7" s="1" t="s">
        <v>2</v>
      </c>
      <c r="C7" s="3" t="s">
        <v>9</v>
      </c>
      <c r="D7">
        <v>2287</v>
      </c>
      <c r="E7">
        <v>1792</v>
      </c>
      <c r="F7">
        <v>1320</v>
      </c>
    </row>
    <row r="8" spans="1:6" x14ac:dyDescent="0.2">
      <c r="A8" s="1">
        <v>4</v>
      </c>
      <c r="B8" s="1" t="s">
        <v>4</v>
      </c>
      <c r="C8" s="3" t="s">
        <v>10</v>
      </c>
      <c r="D8">
        <v>2287</v>
      </c>
      <c r="E8">
        <v>1792</v>
      </c>
      <c r="F8">
        <v>1320</v>
      </c>
    </row>
    <row r="9" spans="1:6" x14ac:dyDescent="0.2">
      <c r="A9" s="1">
        <v>5</v>
      </c>
      <c r="B9" s="1" t="s">
        <v>3</v>
      </c>
      <c r="C9" s="3" t="s">
        <v>11</v>
      </c>
      <c r="D9">
        <v>2287</v>
      </c>
      <c r="E9">
        <v>1792</v>
      </c>
      <c r="F9">
        <v>1320</v>
      </c>
    </row>
    <row r="15" spans="1:6" x14ac:dyDescent="0.2">
      <c r="B15" t="s">
        <v>25</v>
      </c>
      <c r="D15" t="s">
        <v>0</v>
      </c>
      <c r="E15" t="s">
        <v>20</v>
      </c>
    </row>
    <row r="16" spans="1:6" x14ac:dyDescent="0.2">
      <c r="A16" t="s">
        <v>18</v>
      </c>
      <c r="B16" t="s">
        <v>12</v>
      </c>
      <c r="C16" t="s">
        <v>19</v>
      </c>
      <c r="D16">
        <v>2956</v>
      </c>
      <c r="E16">
        <v>2287</v>
      </c>
    </row>
    <row r="17" spans="1:5" x14ac:dyDescent="0.2">
      <c r="A17" t="s">
        <v>21</v>
      </c>
      <c r="B17" t="s">
        <v>13</v>
      </c>
      <c r="C17" t="s">
        <v>24</v>
      </c>
      <c r="D17">
        <v>1792</v>
      </c>
      <c r="E17">
        <v>1792</v>
      </c>
    </row>
    <row r="18" spans="1:5" x14ac:dyDescent="0.2">
      <c r="A18" t="s">
        <v>22</v>
      </c>
      <c r="B18" t="s">
        <v>14</v>
      </c>
      <c r="C18" t="s">
        <v>23</v>
      </c>
      <c r="D18">
        <v>1320</v>
      </c>
      <c r="E18">
        <v>1320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200912_qRT-PCR</vt:lpstr>
      <vt:lpstr>200913_qRT-PCR</vt:lpstr>
      <vt:lpstr>200826_KMR_cDNA</vt:lpstr>
      <vt:lpstr>200826_cDNA_rxn</vt:lpstr>
      <vt:lpstr>200804_KMR_RNA</vt:lpstr>
      <vt:lpstr>Setup</vt:lpstr>
      <vt:lpstr>Growth</vt:lpstr>
      <vt:lpstr>PCR 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2020-09-12T20:24:41Z</cp:lastPrinted>
  <dcterms:created xsi:type="dcterms:W3CDTF">2020-07-30T17:41:34Z</dcterms:created>
  <dcterms:modified xsi:type="dcterms:W3CDTF">2022-07-26T12:05:24Z</dcterms:modified>
</cp:coreProperties>
</file>