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Maria/"/>
    </mc:Choice>
  </mc:AlternateContent>
  <xr:revisionPtr revIDLastSave="0" documentId="13_ncr:1_{47E9A1D8-8E0B-324D-BC1C-CBC86F1C004E}" xr6:coauthVersionLast="43" xr6:coauthVersionMax="43" xr10:uidLastSave="{00000000-0000-0000-0000-000000000000}"/>
  <bookViews>
    <workbookView xWindow="4180" yWindow="460" windowWidth="27640" windowHeight="15640" activeTab="5" xr2:uid="{5C41EF77-CB60-FC44-AD93-93D7C90723EA}"/>
  </bookViews>
  <sheets>
    <sheet name="Raw_Data" sheetId="1" r:id="rId1"/>
    <sheet name="Sheet1" sheetId="4" r:id="rId2"/>
    <sheet name="Data for Chart" sheetId="2" r:id="rId3"/>
    <sheet name="190716B-gal MJS " sheetId="3" r:id="rId4"/>
    <sheet name="190724_B-gal MJS" sheetId="5" r:id="rId5"/>
    <sheet name="Sheet2" sheetId="6" r:id="rId6"/>
  </sheets>
  <definedNames>
    <definedName name="_xlchart.v2.0" hidden="1">Sheet2!$A$19:$A$21</definedName>
    <definedName name="_xlchart.v2.1" hidden="1">Sheet2!$B$18</definedName>
    <definedName name="_xlchart.v2.2" hidden="1">Sheet2!$B$19:$B$21</definedName>
    <definedName name="_xlchart.v2.3" hidden="1">Sheet2!$C$18</definedName>
    <definedName name="_xlchart.v2.4" hidden="1">Sheet2!$C$19:$C$21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6" l="1"/>
  <c r="C20" i="6"/>
  <c r="C19" i="6"/>
  <c r="B21" i="6"/>
  <c r="B20" i="6"/>
  <c r="B19" i="6"/>
  <c r="C4" i="6"/>
  <c r="C3" i="6"/>
  <c r="C2" i="6"/>
  <c r="B4" i="6"/>
  <c r="B3" i="6"/>
  <c r="B2" i="6"/>
  <c r="G13" i="5" l="1"/>
  <c r="J13" i="5" s="1"/>
  <c r="G12" i="5"/>
  <c r="J12" i="5" s="1"/>
  <c r="G11" i="5"/>
  <c r="J11" i="5" s="1"/>
  <c r="G10" i="5"/>
  <c r="J10" i="5" s="1"/>
  <c r="G9" i="5"/>
  <c r="J9" i="5" s="1"/>
  <c r="J8" i="5"/>
  <c r="G7" i="5"/>
  <c r="J7" i="5" s="1"/>
  <c r="G6" i="5"/>
  <c r="J6" i="5" s="1"/>
  <c r="G5" i="5"/>
  <c r="J5" i="5" s="1"/>
  <c r="G4" i="5"/>
  <c r="J4" i="5" s="1"/>
  <c r="G3" i="5"/>
  <c r="J3" i="5" s="1"/>
  <c r="G2" i="5"/>
  <c r="J2" i="5" s="1"/>
  <c r="L2" i="5" l="1"/>
  <c r="K2" i="5"/>
  <c r="L8" i="5"/>
  <c r="K8" i="5"/>
  <c r="L4" i="5"/>
  <c r="K4" i="5"/>
  <c r="L10" i="5"/>
  <c r="K10" i="5"/>
  <c r="L6" i="5"/>
  <c r="K6" i="5"/>
  <c r="L12" i="5"/>
  <c r="K12" i="5"/>
  <c r="G19" i="3"/>
  <c r="G18" i="3"/>
  <c r="G17" i="3"/>
  <c r="G16" i="3"/>
  <c r="J15" i="3"/>
  <c r="G15" i="3"/>
  <c r="J14" i="3"/>
  <c r="G14" i="3"/>
  <c r="G13" i="3"/>
  <c r="G12" i="3"/>
  <c r="G11" i="3"/>
  <c r="J19" i="3" s="1"/>
  <c r="G10" i="3"/>
  <c r="J18" i="3" s="1"/>
  <c r="J9" i="3"/>
  <c r="G9" i="3"/>
  <c r="J17" i="3" s="1"/>
  <c r="J8" i="3"/>
  <c r="G8" i="3"/>
  <c r="J16" i="3" s="1"/>
  <c r="G7" i="3"/>
  <c r="G6" i="3"/>
  <c r="G5" i="3"/>
  <c r="G4" i="3"/>
  <c r="J5" i="3"/>
  <c r="G3" i="3"/>
  <c r="J4" i="3"/>
  <c r="G2" i="3"/>
  <c r="L14" i="3" l="1"/>
  <c r="K14" i="3"/>
  <c r="L16" i="3"/>
  <c r="K16" i="3"/>
  <c r="L8" i="3"/>
  <c r="K8" i="3"/>
  <c r="L18" i="3"/>
  <c r="K18" i="3"/>
  <c r="L4" i="3"/>
  <c r="K4" i="3"/>
  <c r="J2" i="3"/>
  <c r="J3" i="3"/>
  <c r="J6" i="3"/>
  <c r="J7" i="3"/>
  <c r="J12" i="3"/>
  <c r="J13" i="3"/>
  <c r="J10" i="3"/>
  <c r="J11" i="3"/>
  <c r="G25" i="1"/>
  <c r="G24" i="1"/>
  <c r="G23" i="1"/>
  <c r="G22" i="1"/>
  <c r="H21" i="1"/>
  <c r="G21" i="1"/>
  <c r="H20" i="1"/>
  <c r="G20" i="1"/>
  <c r="G19" i="1"/>
  <c r="G18" i="1"/>
  <c r="G17" i="1"/>
  <c r="G16" i="1"/>
  <c r="G15" i="1"/>
  <c r="G14" i="1"/>
  <c r="G13" i="1"/>
  <c r="G12" i="1"/>
  <c r="G11" i="1"/>
  <c r="H19" i="1" s="1"/>
  <c r="I19" i="1" s="1"/>
  <c r="J19" i="1" s="1"/>
  <c r="G10" i="1"/>
  <c r="H18" i="1" s="1"/>
  <c r="I18" i="1" s="1"/>
  <c r="J18" i="1" s="1"/>
  <c r="H9" i="1"/>
  <c r="I9" i="1" s="1"/>
  <c r="J9" i="1" s="1"/>
  <c r="G9" i="1"/>
  <c r="H17" i="1" s="1"/>
  <c r="H8" i="1"/>
  <c r="I8" i="1" s="1"/>
  <c r="J8" i="1" s="1"/>
  <c r="G8" i="1"/>
  <c r="H16" i="1" s="1"/>
  <c r="I16" i="1" s="1"/>
  <c r="J16" i="1" s="1"/>
  <c r="G7" i="1"/>
  <c r="H15" i="1" s="1"/>
  <c r="I15" i="1" s="1"/>
  <c r="J15" i="1" s="1"/>
  <c r="G6" i="1"/>
  <c r="H14" i="1" s="1"/>
  <c r="I14" i="1" s="1"/>
  <c r="J14" i="1" s="1"/>
  <c r="G5" i="1"/>
  <c r="H25" i="1" s="1"/>
  <c r="G4" i="1"/>
  <c r="H24" i="1" s="1"/>
  <c r="I24" i="1" s="1"/>
  <c r="J24" i="1" s="1"/>
  <c r="H3" i="1"/>
  <c r="G3" i="1"/>
  <c r="H23" i="1" s="1"/>
  <c r="I23" i="1" s="1"/>
  <c r="J23" i="1" s="1"/>
  <c r="H2" i="1"/>
  <c r="H6" i="1" s="1"/>
  <c r="G2" i="1"/>
  <c r="H22" i="1" s="1"/>
  <c r="L10" i="3" l="1"/>
  <c r="K10" i="3"/>
  <c r="L2" i="3"/>
  <c r="K2" i="3"/>
  <c r="K12" i="3"/>
  <c r="L12" i="3"/>
  <c r="L6" i="3"/>
  <c r="K6" i="3"/>
  <c r="I22" i="1"/>
  <c r="J22" i="1" s="1"/>
  <c r="I6" i="1"/>
  <c r="J6" i="1" s="1"/>
  <c r="H5" i="1"/>
  <c r="I5" i="1" s="1"/>
  <c r="J5" i="1" s="1"/>
  <c r="H11" i="1"/>
  <c r="I11" i="1" s="1"/>
  <c r="J11" i="1" s="1"/>
  <c r="I25" i="1"/>
  <c r="J25" i="1" s="1"/>
  <c r="I17" i="1"/>
  <c r="J17" i="1" s="1"/>
  <c r="I20" i="1"/>
  <c r="J20" i="1" s="1"/>
  <c r="I21" i="1"/>
  <c r="J21" i="1" s="1"/>
  <c r="K14" i="1"/>
  <c r="L14" i="1"/>
  <c r="L22" i="1"/>
  <c r="K22" i="1"/>
  <c r="K18" i="1"/>
  <c r="L18" i="1"/>
  <c r="L16" i="1"/>
  <c r="K16" i="1"/>
  <c r="K8" i="1"/>
  <c r="L8" i="1"/>
  <c r="L20" i="1"/>
  <c r="K20" i="1"/>
  <c r="L24" i="1"/>
  <c r="K24" i="1"/>
  <c r="H13" i="1"/>
  <c r="I13" i="1" s="1"/>
  <c r="J13" i="1" s="1"/>
  <c r="H10" i="1"/>
  <c r="I10" i="1" s="1"/>
  <c r="J10" i="1" s="1"/>
  <c r="I2" i="1"/>
  <c r="J2" i="1" s="1"/>
  <c r="H4" i="1"/>
  <c r="I4" i="1" s="1"/>
  <c r="J4" i="1" s="1"/>
  <c r="H7" i="1"/>
  <c r="I7" i="1" s="1"/>
  <c r="J7" i="1" s="1"/>
  <c r="L6" i="1" s="1"/>
  <c r="H12" i="1"/>
  <c r="I12" i="1" s="1"/>
  <c r="J12" i="1" s="1"/>
  <c r="I3" i="1"/>
  <c r="J3" i="1" s="1"/>
  <c r="C5" i="2" l="1"/>
  <c r="B5" i="2"/>
  <c r="C6" i="2"/>
  <c r="B6" i="2"/>
  <c r="L12" i="1"/>
  <c r="K12" i="1"/>
  <c r="K6" i="1"/>
  <c r="L4" i="1"/>
  <c r="K4" i="1"/>
  <c r="L2" i="1"/>
  <c r="K2" i="1"/>
  <c r="L10" i="1"/>
  <c r="K10" i="1"/>
  <c r="C3" i="2" l="1"/>
  <c r="B3" i="2"/>
  <c r="C4" i="2"/>
  <c r="B4" i="2"/>
</calcChain>
</file>

<file path=xl/sharedStrings.xml><?xml version="1.0" encoding="utf-8"?>
<sst xmlns="http://schemas.openxmlformats.org/spreadsheetml/2006/main" count="109" uniqueCount="63">
  <si>
    <t>Sample</t>
  </si>
  <si>
    <t>OD 420</t>
  </si>
  <si>
    <t>OD 550</t>
  </si>
  <si>
    <t>OD 600</t>
  </si>
  <si>
    <t>Start</t>
  </si>
  <si>
    <t>Start Time (min)</t>
  </si>
  <si>
    <t>Tube</t>
  </si>
  <si>
    <t>Sample 1 Replicate A</t>
  </si>
  <si>
    <t>Sample 1 Replicate B</t>
  </si>
  <si>
    <t>Sample 1 Replicate C</t>
  </si>
  <si>
    <t>Sample 2 Replicate A</t>
  </si>
  <si>
    <t>Sample 2 Replicate B</t>
  </si>
  <si>
    <t>Sample 2 Replicate C</t>
  </si>
  <si>
    <t>Sample 3 Replicate A</t>
  </si>
  <si>
    <t>Sample 3 Replicate B</t>
  </si>
  <si>
    <t>Sample 3 Replicate C</t>
  </si>
  <si>
    <t>Sample 4 Replicate A</t>
  </si>
  <si>
    <t>Sample 4 Replicate B</t>
  </si>
  <si>
    <t>Sample 4 Replicate C</t>
  </si>
  <si>
    <t>End Time (clock)</t>
  </si>
  <si>
    <t>End Time (min)</t>
  </si>
  <si>
    <t>Miller Units</t>
  </si>
  <si>
    <t>Average</t>
  </si>
  <si>
    <t>St Dev</t>
  </si>
  <si>
    <t>Sample 1</t>
  </si>
  <si>
    <t>Sample 2</t>
  </si>
  <si>
    <t>Sample 3</t>
  </si>
  <si>
    <t>Sample 4</t>
  </si>
  <si>
    <t>Sample A RT Rep1</t>
  </si>
  <si>
    <t>Sample A RT Rep2</t>
  </si>
  <si>
    <t>Sample B RT Rep1</t>
  </si>
  <si>
    <t>Sample B RT Rep2</t>
  </si>
  <si>
    <t>Sample C RT Rep1</t>
  </si>
  <si>
    <t>Sample C RT Rep2</t>
  </si>
  <si>
    <t>Sample A 30 Rep1</t>
  </si>
  <si>
    <t>Sample B 30 Rep2</t>
  </si>
  <si>
    <t>Sample B 30 Rep1</t>
  </si>
  <si>
    <t>Sample C 30 Rep1</t>
  </si>
  <si>
    <t>Sample C 30 Rep2</t>
  </si>
  <si>
    <t>Sample A 42 Rep1</t>
  </si>
  <si>
    <t>Sample A 42 Rep2</t>
  </si>
  <si>
    <t>Sample B 42  Rep2</t>
  </si>
  <si>
    <t>Sample B 42 Rep2</t>
  </si>
  <si>
    <t>Sample C 42 Rep1</t>
  </si>
  <si>
    <t>Sample C 42 Rep2</t>
  </si>
  <si>
    <t>Sample A LVS Rep2</t>
  </si>
  <si>
    <t>Sample A LVS Rep1</t>
  </si>
  <si>
    <t>Sample B LVS Rep1</t>
  </si>
  <si>
    <t>Sample B LVS Rep2</t>
  </si>
  <si>
    <t>Sample C LVS Rep1</t>
  </si>
  <si>
    <t>Sample C LVS Rep2</t>
  </si>
  <si>
    <t>Sample A Delta MglA Rep1</t>
  </si>
  <si>
    <t>Sample A Delta MglA Rep2</t>
  </si>
  <si>
    <t>Sample B Delta MglA Rep1</t>
  </si>
  <si>
    <t>Sample B Delta MglA Rep2</t>
  </si>
  <si>
    <t>Sample C Delta MglA Rep1</t>
  </si>
  <si>
    <t>Sample C Delta MglA Rep2</t>
  </si>
  <si>
    <t>LVS A</t>
  </si>
  <si>
    <t>LVS C</t>
  </si>
  <si>
    <t>LVS B</t>
  </si>
  <si>
    <t>Delta MglA A</t>
  </si>
  <si>
    <t>Delta MglA B</t>
  </si>
  <si>
    <t xml:space="preserve">Delta MglA 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</si>
</sst>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hh:mm:ss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4" xfId="0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3" xfId="0" applyBorder="1"/>
    <xf numFmtId="165" fontId="0" fillId="0" borderId="3" xfId="0" applyNumberFormat="1" applyBorder="1"/>
    <xf numFmtId="2" fontId="0" fillId="0" borderId="3" xfId="0" applyNumberFormat="1" applyBorder="1"/>
    <xf numFmtId="0" fontId="1" fillId="0" borderId="2" xfId="0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 for Chart'!$C$3:$C$6</c:f>
                <c:numCache>
                  <c:formatCode>General</c:formatCode>
                  <c:ptCount val="4"/>
                  <c:pt idx="0">
                    <c:v>18.279801765086646</c:v>
                  </c:pt>
                  <c:pt idx="1">
                    <c:v>9.193119464521196</c:v>
                  </c:pt>
                  <c:pt idx="2">
                    <c:v>0.33934992412737275</c:v>
                  </c:pt>
                  <c:pt idx="3">
                    <c:v>0.24115938134661535</c:v>
                  </c:pt>
                </c:numCache>
              </c:numRef>
            </c:plus>
            <c:minus>
              <c:numRef>
                <c:f>'Data for Chart'!$C$3:$C$6</c:f>
                <c:numCache>
                  <c:formatCode>General</c:formatCode>
                  <c:ptCount val="4"/>
                  <c:pt idx="0">
                    <c:v>18.279801765086646</c:v>
                  </c:pt>
                  <c:pt idx="1">
                    <c:v>9.193119464521196</c:v>
                  </c:pt>
                  <c:pt idx="2">
                    <c:v>0.33934992412737275</c:v>
                  </c:pt>
                  <c:pt idx="3">
                    <c:v>0.24115938134661535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 for Chart'!$A$3:$A$6</c:f>
              <c:strCache>
                <c:ptCount val="4"/>
                <c:pt idx="0">
                  <c:v>Sample 1</c:v>
                </c:pt>
                <c:pt idx="1">
                  <c:v>Sample 2</c:v>
                </c:pt>
                <c:pt idx="2">
                  <c:v>Sample 3</c:v>
                </c:pt>
                <c:pt idx="3">
                  <c:v>Sample 4</c:v>
                </c:pt>
              </c:strCache>
            </c:strRef>
          </c:cat>
          <c:val>
            <c:numRef>
              <c:f>'Data for Chart'!$B$3:$B$6</c:f>
              <c:numCache>
                <c:formatCode>0.0</c:formatCode>
                <c:ptCount val="4"/>
                <c:pt idx="0">
                  <c:v>553.44519368904412</c:v>
                </c:pt>
                <c:pt idx="1">
                  <c:v>65.042155607017321</c:v>
                </c:pt>
                <c:pt idx="2">
                  <c:v>75.708263144605382</c:v>
                </c:pt>
                <c:pt idx="3">
                  <c:v>5.5433490732969881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C-4347-BFB5-A634689D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5585008"/>
        <c:axId val="1015585392"/>
      </c:barChart>
      <c:catAx>
        <c:axId val="101558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585392"/>
        <c:crosses val="autoZero"/>
        <c:auto val="1"/>
        <c:lblAlgn val="ctr"/>
        <c:lblOffset val="100"/>
        <c:noMultiLvlLbl val="0"/>
      </c:catAx>
      <c:valAx>
        <c:axId val="10155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Beta-galactosidase Activity </a:t>
                </a:r>
              </a:p>
              <a:p>
                <a:pPr>
                  <a:defRPr sz="1400" b="1"/>
                </a:pPr>
                <a:r>
                  <a:rPr lang="en-US" sz="1400" b="1"/>
                  <a:t>Miller 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58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Miller Units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Sheet2!$A$2:$A$4</c:f>
              <c:strCache>
                <c:ptCount val="3"/>
                <c:pt idx="0">
                  <c:v>LVS A</c:v>
                </c:pt>
                <c:pt idx="1">
                  <c:v>LVS B</c:v>
                </c:pt>
                <c:pt idx="2">
                  <c:v>LVS C</c:v>
                </c:pt>
              </c:strCache>
            </c:strRef>
          </c:cat>
          <c:val>
            <c:numRef>
              <c:f>Sheet2!$B$2:$B$4</c:f>
              <c:numCache>
                <c:formatCode>0.0</c:formatCode>
                <c:ptCount val="3"/>
                <c:pt idx="0">
                  <c:v>20.606368602578833</c:v>
                </c:pt>
                <c:pt idx="1">
                  <c:v>19.832561456821793</c:v>
                </c:pt>
                <c:pt idx="2">
                  <c:v>22.105390506648718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F-2E45-BFC8-E0D2DAF92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6238912"/>
        <c:axId val="1126240544"/>
      </c:barChart>
      <c:catAx>
        <c:axId val="112623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240544"/>
        <c:crosses val="autoZero"/>
        <c:auto val="1"/>
        <c:lblAlgn val="ctr"/>
        <c:lblOffset val="100"/>
        <c:noMultiLvlLbl val="0"/>
      </c:catAx>
      <c:valAx>
        <c:axId val="112624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23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Sheet2!$B$18</c:f>
              <c:strCache>
                <c:ptCount val="1"/>
                <c:pt idx="0">
                  <c:v>Miller Units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Sheet2!$A$19:$A$21</c:f>
              <c:strCache>
                <c:ptCount val="3"/>
                <c:pt idx="0">
                  <c:v>Delta MglA A</c:v>
                </c:pt>
                <c:pt idx="1">
                  <c:v>Delta MglA B</c:v>
                </c:pt>
                <c:pt idx="2">
                  <c:v>Delta MglA C </c:v>
                </c:pt>
              </c:strCache>
            </c:strRef>
          </c:cat>
          <c:val>
            <c:numRef>
              <c:f>Sheet2!$B$19:$B$21</c:f>
              <c:numCache>
                <c:formatCode>0.0</c:formatCode>
                <c:ptCount val="3"/>
                <c:pt idx="0">
                  <c:v>20.070401827307968</c:v>
                </c:pt>
                <c:pt idx="1">
                  <c:v>17.614745334662608</c:v>
                </c:pt>
                <c:pt idx="2">
                  <c:v>19.542273334140425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B-F64A-B6DC-5B5554DD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4918736"/>
        <c:axId val="1114919120"/>
      </c:barChart>
      <c:catAx>
        <c:axId val="111491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919120"/>
        <c:crosses val="autoZero"/>
        <c:auto val="1"/>
        <c:lblAlgn val="ctr"/>
        <c:lblOffset val="100"/>
        <c:noMultiLvlLbl val="0"/>
      </c:catAx>
      <c:valAx>
        <c:axId val="111491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91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488950</xdr:colOff>
      <xdr:row>2</xdr:row>
      <xdr:rowOff>146050</xdr:rowOff>
    </xdr:from>
    <xdr:to>
      <xdr:col>12</xdr:col>
      <xdr:colOff>762000</xdr:colOff>
      <xdr:row>19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5BF459-942C-9146-A20F-F511D8EF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</xdr:row>
      <xdr:rowOff>12700</xdr:rowOff>
    </xdr:from>
    <xdr:to>
      <xdr:col>9</xdr:col>
      <xdr:colOff>812800</xdr:colOff>
      <xdr:row>13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49D052-B329-254B-8922-0F663366E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819150</xdr:colOff>
      <xdr:row>16</xdr:row>
      <xdr:rowOff>25400</xdr:rowOff>
    </xdr:from>
    <xdr:to>
      <xdr:col>10</xdr:col>
      <xdr:colOff>50800</xdr:colOff>
      <xdr:row>28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E27F9-BA43-1F43-A8CE-3B3069BE1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657D-8DC1-A146-8DE1-291A898D4DA1}">
  <dimension ref="A1:L25"/>
  <sheetViews>
    <sheetView workbookViewId="0">
      <selection activeCell="L25" sqref="A1:L25"/>
    </sheetView>
  </sheetViews>
  <sheetFormatPr baseColWidth="10" defaultRowHeight="16" x14ac:dyDescent="0.2"/>
  <cols>
    <col min="2" max="2" width="19.33203125" bestFit="1" customWidth="1"/>
  </cols>
  <sheetData>
    <row r="1" spans="1:12" ht="35" thickBot="1" x14ac:dyDescent="0.25">
      <c r="A1" s="7" t="s">
        <v>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</row>
    <row r="2" spans="1:12" x14ac:dyDescent="0.2">
      <c r="A2" s="1">
        <v>1</v>
      </c>
      <c r="B2" s="1" t="s">
        <v>7</v>
      </c>
      <c r="C2" s="2">
        <v>0.49399999999999999</v>
      </c>
      <c r="D2" s="2">
        <v>3.0000000000000001E-3</v>
      </c>
      <c r="E2" s="2">
        <v>0.26100000000000001</v>
      </c>
      <c r="F2" s="1">
        <v>5</v>
      </c>
      <c r="G2" s="2">
        <f>F2/60</f>
        <v>8.3333333333333329E-2</v>
      </c>
      <c r="H2" s="2">
        <f>16.5</f>
        <v>16.5</v>
      </c>
      <c r="I2" s="2">
        <f>H2-G2</f>
        <v>16.416666666666668</v>
      </c>
      <c r="J2" s="3">
        <f>(1000* (C2-1.75 * (D2)))/(E2*0.2*(I2-G2))</f>
        <v>573.24653999530835</v>
      </c>
      <c r="K2" s="3">
        <f>AVERAGE(J2:J3)</f>
        <v>570.75416373445921</v>
      </c>
      <c r="L2" s="3">
        <f>STDEV(J2:J3)</f>
        <v>3.5247523106295988</v>
      </c>
    </row>
    <row r="3" spans="1:12" x14ac:dyDescent="0.2">
      <c r="A3" s="4">
        <v>2</v>
      </c>
      <c r="B3" s="1" t="s">
        <v>7</v>
      </c>
      <c r="C3" s="5">
        <v>0.48799999999999999</v>
      </c>
      <c r="D3" s="5">
        <v>2E-3</v>
      </c>
      <c r="E3" s="5">
        <v>0.26100000000000001</v>
      </c>
      <c r="F3" s="4">
        <v>5</v>
      </c>
      <c r="G3" s="5">
        <f t="shared" ref="G3:G25" si="0">F3/60</f>
        <v>8.3333333333333329E-2</v>
      </c>
      <c r="H3" s="5">
        <f>16.5</f>
        <v>16.5</v>
      </c>
      <c r="I3" s="2">
        <f t="shared" ref="I3:I25" si="1">H3-G3</f>
        <v>16.416666666666668</v>
      </c>
      <c r="J3" s="6">
        <f t="shared" ref="J3:J25" si="2">(1000* (C3-1.75 * (D3)))/(E3*0.2*(I3-G3))</f>
        <v>568.26178747361007</v>
      </c>
      <c r="K3" s="6"/>
      <c r="L3" s="6"/>
    </row>
    <row r="4" spans="1:12" x14ac:dyDescent="0.2">
      <c r="A4" s="4">
        <v>3</v>
      </c>
      <c r="B4" s="1" t="s">
        <v>8</v>
      </c>
      <c r="C4" s="5">
        <v>0.49299999999999999</v>
      </c>
      <c r="D4" s="5">
        <v>6.0000000000000001E-3</v>
      </c>
      <c r="E4" s="5">
        <v>0.26800000000000002</v>
      </c>
      <c r="F4" s="4">
        <v>10</v>
      </c>
      <c r="G4" s="5">
        <f t="shared" si="0"/>
        <v>0.16666666666666666</v>
      </c>
      <c r="H4" s="5">
        <f>H2+G2</f>
        <v>16.583333333333332</v>
      </c>
      <c r="I4" s="2">
        <f t="shared" si="1"/>
        <v>16.416666666666664</v>
      </c>
      <c r="J4" s="6">
        <f t="shared" si="2"/>
        <v>553.96096440872566</v>
      </c>
      <c r="K4" s="6">
        <f>AVERAGE(J4:J5)</f>
        <v>555.25258323765797</v>
      </c>
      <c r="L4" s="6">
        <f>STDEV(J4:J5)</f>
        <v>1.8266248652924533</v>
      </c>
    </row>
    <row r="5" spans="1:12" x14ac:dyDescent="0.2">
      <c r="A5" s="4">
        <v>4</v>
      </c>
      <c r="B5" s="1" t="s">
        <v>8</v>
      </c>
      <c r="C5" s="5">
        <v>0.49</v>
      </c>
      <c r="D5" s="5">
        <v>3.0000000000000001E-3</v>
      </c>
      <c r="E5" s="5">
        <v>0.26800000000000002</v>
      </c>
      <c r="F5" s="4">
        <v>10</v>
      </c>
      <c r="G5" s="5">
        <f t="shared" si="0"/>
        <v>0.16666666666666666</v>
      </c>
      <c r="H5" s="5">
        <f t="shared" ref="H5" si="3">H3+G3</f>
        <v>16.583333333333332</v>
      </c>
      <c r="I5" s="2">
        <f t="shared" si="1"/>
        <v>16.416666666666664</v>
      </c>
      <c r="J5" s="6">
        <f t="shared" si="2"/>
        <v>556.54420206659017</v>
      </c>
      <c r="K5" s="6"/>
      <c r="L5" s="6"/>
    </row>
    <row r="6" spans="1:12" x14ac:dyDescent="0.2">
      <c r="A6" s="4">
        <v>5</v>
      </c>
      <c r="B6" s="1" t="s">
        <v>9</v>
      </c>
      <c r="C6" s="5">
        <v>0.50900000000000001</v>
      </c>
      <c r="D6" s="5">
        <v>3.0000000000000001E-3</v>
      </c>
      <c r="E6" s="5">
        <v>0.29099999999999998</v>
      </c>
      <c r="F6" s="4">
        <v>15</v>
      </c>
      <c r="G6" s="5">
        <f t="shared" si="0"/>
        <v>0.25</v>
      </c>
      <c r="H6" s="5">
        <f>H2+G4</f>
        <v>16.666666666666668</v>
      </c>
      <c r="I6" s="2">
        <f t="shared" si="1"/>
        <v>16.416666666666668</v>
      </c>
      <c r="J6" s="6">
        <f t="shared" si="2"/>
        <v>535.39164629609945</v>
      </c>
      <c r="K6" s="6">
        <f>AVERAGE(J6:J7)</f>
        <v>534.3288340950154</v>
      </c>
      <c r="L6" s="6">
        <f>STDEV(J6:J7)</f>
        <v>1.5030434290286745</v>
      </c>
    </row>
    <row r="7" spans="1:12" x14ac:dyDescent="0.2">
      <c r="A7" s="4">
        <v>6</v>
      </c>
      <c r="B7" s="1" t="s">
        <v>9</v>
      </c>
      <c r="C7" s="5">
        <v>0.50700000000000001</v>
      </c>
      <c r="D7" s="5">
        <v>3.0000000000000001E-3</v>
      </c>
      <c r="E7" s="5">
        <v>0.29099999999999998</v>
      </c>
      <c r="F7" s="4">
        <v>15</v>
      </c>
      <c r="G7" s="5">
        <f t="shared" si="0"/>
        <v>0.25</v>
      </c>
      <c r="H7" s="5">
        <f>H3+G5</f>
        <v>16.666666666666668</v>
      </c>
      <c r="I7" s="2">
        <f t="shared" si="1"/>
        <v>16.416666666666668</v>
      </c>
      <c r="J7" s="6">
        <f t="shared" si="2"/>
        <v>533.26602189393134</v>
      </c>
      <c r="K7" s="6"/>
      <c r="L7" s="6"/>
    </row>
    <row r="8" spans="1:12" x14ac:dyDescent="0.2">
      <c r="A8" s="4">
        <v>7</v>
      </c>
      <c r="B8" s="1" t="s">
        <v>10</v>
      </c>
      <c r="C8" s="5">
        <v>0.23599999999999999</v>
      </c>
      <c r="D8" s="5">
        <v>2E-3</v>
      </c>
      <c r="E8" s="5">
        <v>0.26900000000000002</v>
      </c>
      <c r="F8" s="4">
        <v>20</v>
      </c>
      <c r="G8" s="5">
        <f t="shared" si="0"/>
        <v>0.33333333333333331</v>
      </c>
      <c r="H8" s="5">
        <f>60+13</f>
        <v>73</v>
      </c>
      <c r="I8" s="2">
        <f t="shared" si="1"/>
        <v>72.666666666666671</v>
      </c>
      <c r="J8" s="6">
        <f t="shared" si="2"/>
        <v>59.745087626128495</v>
      </c>
      <c r="K8" s="6">
        <f>AVERAGE(J8:J9)</f>
        <v>59.745087626128495</v>
      </c>
      <c r="L8" s="6">
        <f>STDEV(J8:J9)</f>
        <v>0</v>
      </c>
    </row>
    <row r="9" spans="1:12" x14ac:dyDescent="0.2">
      <c r="A9" s="4">
        <v>8</v>
      </c>
      <c r="B9" s="1" t="s">
        <v>10</v>
      </c>
      <c r="C9" s="5">
        <v>0.23599999999999999</v>
      </c>
      <c r="D9" s="5">
        <v>2E-3</v>
      </c>
      <c r="E9" s="5">
        <v>0.26900000000000002</v>
      </c>
      <c r="F9" s="4">
        <v>20</v>
      </c>
      <c r="G9" s="5">
        <f t="shared" si="0"/>
        <v>0.33333333333333331</v>
      </c>
      <c r="H9" s="5">
        <f>60+13</f>
        <v>73</v>
      </c>
      <c r="I9" s="2">
        <f t="shared" si="1"/>
        <v>72.666666666666671</v>
      </c>
      <c r="J9" s="6">
        <f t="shared" si="2"/>
        <v>59.745087626128495</v>
      </c>
      <c r="K9" s="6"/>
      <c r="L9" s="6"/>
    </row>
    <row r="10" spans="1:12" x14ac:dyDescent="0.2">
      <c r="A10" s="4">
        <v>9</v>
      </c>
      <c r="B10" s="1" t="s">
        <v>11</v>
      </c>
      <c r="C10" s="5">
        <v>0.23</v>
      </c>
      <c r="D10" s="5">
        <v>1E-3</v>
      </c>
      <c r="E10" s="5">
        <v>0.26600000000000001</v>
      </c>
      <c r="F10" s="4">
        <v>25</v>
      </c>
      <c r="G10" s="5">
        <f t="shared" si="0"/>
        <v>0.41666666666666669</v>
      </c>
      <c r="H10" s="5">
        <f>73+G2</f>
        <v>73.083333333333329</v>
      </c>
      <c r="I10" s="2">
        <f t="shared" si="1"/>
        <v>72.666666666666657</v>
      </c>
      <c r="J10" s="6">
        <f t="shared" si="2"/>
        <v>59.382886281447568</v>
      </c>
      <c r="K10" s="6">
        <f>AVERAGE(J10:J11)</f>
        <v>60.163384239144577</v>
      </c>
      <c r="L10" s="6">
        <f>STDEV(J10:J11)</f>
        <v>1.1037907971796166</v>
      </c>
    </row>
    <row r="11" spans="1:12" x14ac:dyDescent="0.2">
      <c r="A11" s="4">
        <v>10</v>
      </c>
      <c r="B11" s="1" t="s">
        <v>11</v>
      </c>
      <c r="C11" s="5">
        <v>0.23599999999999999</v>
      </c>
      <c r="D11" s="5">
        <v>1E-3</v>
      </c>
      <c r="E11" s="5">
        <v>0.26600000000000001</v>
      </c>
      <c r="F11" s="4">
        <v>25</v>
      </c>
      <c r="G11" s="5">
        <f t="shared" si="0"/>
        <v>0.41666666666666669</v>
      </c>
      <c r="H11" s="5">
        <f t="shared" ref="H11:H19" si="4">73+G3</f>
        <v>73.083333333333329</v>
      </c>
      <c r="I11" s="2">
        <f t="shared" si="1"/>
        <v>72.666666666666657</v>
      </c>
      <c r="J11" s="6">
        <f t="shared" si="2"/>
        <v>60.943882196841592</v>
      </c>
      <c r="K11" s="6"/>
      <c r="L11" s="6"/>
    </row>
    <row r="12" spans="1:12" x14ac:dyDescent="0.2">
      <c r="A12" s="4">
        <v>11</v>
      </c>
      <c r="B12" s="1" t="s">
        <v>12</v>
      </c>
      <c r="C12" s="5">
        <v>0.247</v>
      </c>
      <c r="D12" s="5">
        <v>2E-3</v>
      </c>
      <c r="E12" s="5">
        <v>0.28499999999999998</v>
      </c>
      <c r="F12" s="4">
        <v>30</v>
      </c>
      <c r="G12" s="5">
        <f t="shared" si="0"/>
        <v>0.5</v>
      </c>
      <c r="H12" s="5">
        <f t="shared" si="4"/>
        <v>73.166666666666671</v>
      </c>
      <c r="I12" s="2">
        <f t="shared" si="1"/>
        <v>72.666666666666671</v>
      </c>
      <c r="J12" s="6">
        <f t="shared" si="2"/>
        <v>59.195332441959401</v>
      </c>
      <c r="K12" s="6">
        <f>AVERAGE(J12:J13)</f>
        <v>59.316883432599973</v>
      </c>
      <c r="L12" s="6">
        <f>STDEV(J12:J13)</f>
        <v>0.17189905948378123</v>
      </c>
    </row>
    <row r="13" spans="1:12" x14ac:dyDescent="0.2">
      <c r="A13" s="4">
        <v>12</v>
      </c>
      <c r="B13" s="1" t="s">
        <v>12</v>
      </c>
      <c r="C13" s="5">
        <v>0.248</v>
      </c>
      <c r="D13" s="5">
        <v>2E-3</v>
      </c>
      <c r="E13" s="5">
        <v>0.28499999999999998</v>
      </c>
      <c r="F13" s="4">
        <v>30</v>
      </c>
      <c r="G13" s="5">
        <f t="shared" si="0"/>
        <v>0.5</v>
      </c>
      <c r="H13" s="5">
        <f t="shared" si="4"/>
        <v>73.166666666666671</v>
      </c>
      <c r="I13" s="2">
        <f t="shared" si="1"/>
        <v>72.666666666666671</v>
      </c>
      <c r="J13" s="6">
        <f t="shared" si="2"/>
        <v>59.438434423240544</v>
      </c>
      <c r="K13" s="6"/>
      <c r="L13" s="6"/>
    </row>
    <row r="14" spans="1:12" x14ac:dyDescent="0.2">
      <c r="A14" s="4">
        <v>13</v>
      </c>
      <c r="B14" s="1" t="s">
        <v>13</v>
      </c>
      <c r="C14" s="5">
        <v>0.29099999999999998</v>
      </c>
      <c r="D14" s="5">
        <v>2E-3</v>
      </c>
      <c r="E14" s="5">
        <v>0.26500000000000001</v>
      </c>
      <c r="F14" s="4">
        <v>35</v>
      </c>
      <c r="G14" s="5">
        <f t="shared" si="0"/>
        <v>0.58333333333333337</v>
      </c>
      <c r="H14" s="5">
        <f t="shared" si="4"/>
        <v>73.25</v>
      </c>
      <c r="I14" s="2">
        <f t="shared" si="1"/>
        <v>72.666666666666671</v>
      </c>
      <c r="J14" s="6">
        <f t="shared" si="2"/>
        <v>75.253571818082648</v>
      </c>
      <c r="K14" s="6">
        <f>AVERAGE(J14:J15)</f>
        <v>75.646199149307421</v>
      </c>
      <c r="L14" s="6">
        <f>STDEV(J14:J15)</f>
        <v>0.55525889677643736</v>
      </c>
    </row>
    <row r="15" spans="1:12" x14ac:dyDescent="0.2">
      <c r="A15" s="4">
        <v>14</v>
      </c>
      <c r="B15" s="1" t="s">
        <v>13</v>
      </c>
      <c r="C15" s="5">
        <v>0.29399999999999998</v>
      </c>
      <c r="D15" s="5">
        <v>2E-3</v>
      </c>
      <c r="E15" s="5">
        <v>0.26500000000000001</v>
      </c>
      <c r="F15" s="4">
        <v>35</v>
      </c>
      <c r="G15" s="5">
        <f t="shared" si="0"/>
        <v>0.58333333333333337</v>
      </c>
      <c r="H15" s="5">
        <f t="shared" si="4"/>
        <v>73.25</v>
      </c>
      <c r="I15" s="2">
        <f t="shared" si="1"/>
        <v>72.666666666666671</v>
      </c>
      <c r="J15" s="6">
        <f t="shared" si="2"/>
        <v>76.038826480532208</v>
      </c>
      <c r="K15" s="6"/>
      <c r="L15" s="6"/>
    </row>
    <row r="16" spans="1:12" x14ac:dyDescent="0.2">
      <c r="A16" s="4">
        <v>15</v>
      </c>
      <c r="B16" s="1" t="s">
        <v>14</v>
      </c>
      <c r="C16" s="5">
        <v>0.29199999999999998</v>
      </c>
      <c r="D16" s="5">
        <v>2E-3</v>
      </c>
      <c r="E16" s="5">
        <v>0.26800000000000002</v>
      </c>
      <c r="F16" s="4">
        <v>40</v>
      </c>
      <c r="G16" s="5">
        <f t="shared" si="0"/>
        <v>0.66666666666666663</v>
      </c>
      <c r="H16" s="5">
        <f t="shared" si="4"/>
        <v>73.333333333333329</v>
      </c>
      <c r="I16" s="2">
        <f t="shared" si="1"/>
        <v>72.666666666666657</v>
      </c>
      <c r="J16" s="6">
        <f t="shared" si="2"/>
        <v>74.75642620232172</v>
      </c>
      <c r="K16" s="6">
        <f>AVERAGE(J16:J17)</f>
        <v>75.404228855721385</v>
      </c>
      <c r="L16" s="6">
        <f>STDEV(J16:J17)</f>
        <v>0.91613129817909433</v>
      </c>
    </row>
    <row r="17" spans="1:12" x14ac:dyDescent="0.2">
      <c r="A17" s="4">
        <v>16</v>
      </c>
      <c r="B17" s="1" t="s">
        <v>14</v>
      </c>
      <c r="C17" s="5">
        <v>0.29699999999999999</v>
      </c>
      <c r="D17" s="5">
        <v>2E-3</v>
      </c>
      <c r="E17" s="5">
        <v>0.26800000000000002</v>
      </c>
      <c r="F17" s="4">
        <v>40</v>
      </c>
      <c r="G17" s="5">
        <f t="shared" si="0"/>
        <v>0.66666666666666663</v>
      </c>
      <c r="H17" s="5">
        <f t="shared" si="4"/>
        <v>73.333333333333329</v>
      </c>
      <c r="I17" s="2">
        <f t="shared" si="1"/>
        <v>72.666666666666657</v>
      </c>
      <c r="J17" s="6">
        <f t="shared" si="2"/>
        <v>76.052031509121065</v>
      </c>
      <c r="K17" s="6"/>
      <c r="L17" s="6"/>
    </row>
    <row r="18" spans="1:12" x14ac:dyDescent="0.2">
      <c r="A18" s="4">
        <v>17</v>
      </c>
      <c r="B18" s="1" t="s">
        <v>15</v>
      </c>
      <c r="C18" s="5">
        <v>0.308</v>
      </c>
      <c r="D18" s="5">
        <v>5.0000000000000001E-3</v>
      </c>
      <c r="E18" s="5">
        <v>0.27600000000000002</v>
      </c>
      <c r="F18" s="4">
        <v>45</v>
      </c>
      <c r="G18" s="5">
        <f t="shared" si="0"/>
        <v>0.75</v>
      </c>
      <c r="H18" s="5">
        <f t="shared" si="4"/>
        <v>73.416666666666671</v>
      </c>
      <c r="I18" s="2">
        <f t="shared" si="1"/>
        <v>72.666666666666671</v>
      </c>
      <c r="J18" s="6">
        <f t="shared" si="2"/>
        <v>75.381631316439098</v>
      </c>
      <c r="K18" s="6">
        <f>AVERAGE(J18:J19)</f>
        <v>76.074361428787327</v>
      </c>
      <c r="L18" s="6">
        <f>STDEV(J18:J19)</f>
        <v>0.9796683199471039</v>
      </c>
    </row>
    <row r="19" spans="1:12" x14ac:dyDescent="0.2">
      <c r="A19" s="4">
        <v>18</v>
      </c>
      <c r="B19" s="1" t="s">
        <v>15</v>
      </c>
      <c r="C19" s="5">
        <v>0.31</v>
      </c>
      <c r="D19" s="5">
        <v>3.0000000000000001E-3</v>
      </c>
      <c r="E19" s="5">
        <v>0.27600000000000002</v>
      </c>
      <c r="F19" s="4">
        <v>45</v>
      </c>
      <c r="G19" s="5">
        <f t="shared" si="0"/>
        <v>0.75</v>
      </c>
      <c r="H19" s="5">
        <f t="shared" si="4"/>
        <v>73.416666666666671</v>
      </c>
      <c r="I19" s="2">
        <f t="shared" si="1"/>
        <v>72.666666666666671</v>
      </c>
      <c r="J19" s="6">
        <f t="shared" si="2"/>
        <v>76.767091541135557</v>
      </c>
      <c r="K19" s="6"/>
      <c r="L19" s="6"/>
    </row>
    <row r="20" spans="1:12" x14ac:dyDescent="0.2">
      <c r="A20" s="4">
        <v>19</v>
      </c>
      <c r="B20" s="1" t="s">
        <v>16</v>
      </c>
      <c r="C20" s="5">
        <v>0.104</v>
      </c>
      <c r="D20" s="5">
        <v>1E-3</v>
      </c>
      <c r="E20" s="5">
        <v>0.25800000000000001</v>
      </c>
      <c r="F20" s="4">
        <v>50</v>
      </c>
      <c r="G20" s="5">
        <f t="shared" si="0"/>
        <v>0.83333333333333337</v>
      </c>
      <c r="H20" s="5">
        <f>6*60+7</f>
        <v>367</v>
      </c>
      <c r="I20" s="5">
        <f t="shared" si="1"/>
        <v>366.16666666666669</v>
      </c>
      <c r="J20" s="6">
        <f t="shared" si="2"/>
        <v>5.4240578849091818</v>
      </c>
      <c r="K20" s="6">
        <f>AVERAGE(J20:J21)</f>
        <v>5.3047020879307398</v>
      </c>
      <c r="L20" s="6">
        <f>STDEV(J20:J21)</f>
        <v>0.16879458683476237</v>
      </c>
    </row>
    <row r="21" spans="1:12" x14ac:dyDescent="0.2">
      <c r="A21" s="4">
        <v>20</v>
      </c>
      <c r="B21" s="1" t="s">
        <v>16</v>
      </c>
      <c r="C21" s="5">
        <v>0.10299999999999999</v>
      </c>
      <c r="D21" s="5">
        <v>3.0000000000000001E-3</v>
      </c>
      <c r="E21" s="5">
        <v>0.25800000000000001</v>
      </c>
      <c r="F21" s="4">
        <v>50</v>
      </c>
      <c r="G21" s="5">
        <f t="shared" si="0"/>
        <v>0.83333333333333337</v>
      </c>
      <c r="H21" s="5">
        <f>6*60+7</f>
        <v>367</v>
      </c>
      <c r="I21" s="5">
        <f t="shared" si="1"/>
        <v>366.16666666666669</v>
      </c>
      <c r="J21" s="6">
        <f t="shared" si="2"/>
        <v>5.1853462909522978</v>
      </c>
      <c r="K21" s="6"/>
      <c r="L21" s="6"/>
    </row>
    <row r="22" spans="1:12" x14ac:dyDescent="0.2">
      <c r="A22" s="4">
        <v>21</v>
      </c>
      <c r="B22" s="1" t="s">
        <v>17</v>
      </c>
      <c r="C22" s="4">
        <v>0.106</v>
      </c>
      <c r="D22" s="4">
        <v>0</v>
      </c>
      <c r="E22" s="4">
        <v>0.26200000000000001</v>
      </c>
      <c r="F22" s="4">
        <v>55</v>
      </c>
      <c r="G22" s="5">
        <f t="shared" si="0"/>
        <v>0.91666666666666663</v>
      </c>
      <c r="H22" s="5">
        <f>367+G2</f>
        <v>367.08333333333331</v>
      </c>
      <c r="I22" s="5">
        <f t="shared" si="1"/>
        <v>366.16666666666663</v>
      </c>
      <c r="J22" s="6">
        <f t="shared" si="2"/>
        <v>5.538400447251961</v>
      </c>
      <c r="K22" s="6">
        <f>AVERAGE(J22:J23)</f>
        <v>5.538400447251961</v>
      </c>
      <c r="L22" s="6">
        <f>STDEV(J22:J23)</f>
        <v>0</v>
      </c>
    </row>
    <row r="23" spans="1:12" x14ac:dyDescent="0.2">
      <c r="A23" s="4">
        <v>22</v>
      </c>
      <c r="B23" s="1" t="s">
        <v>17</v>
      </c>
      <c r="C23" s="4">
        <v>0.106</v>
      </c>
      <c r="D23" s="4">
        <v>0</v>
      </c>
      <c r="E23" s="4">
        <v>0.26200000000000001</v>
      </c>
      <c r="F23" s="4">
        <v>55</v>
      </c>
      <c r="G23" s="5">
        <f t="shared" si="0"/>
        <v>0.91666666666666663</v>
      </c>
      <c r="H23" s="5">
        <f t="shared" ref="H23:H25" si="5">367+G3</f>
        <v>367.08333333333331</v>
      </c>
      <c r="I23" s="5">
        <f t="shared" si="1"/>
        <v>366.16666666666663</v>
      </c>
      <c r="J23" s="6">
        <f t="shared" si="2"/>
        <v>5.538400447251961</v>
      </c>
      <c r="K23" s="6"/>
      <c r="L23" s="6"/>
    </row>
    <row r="24" spans="1:12" x14ac:dyDescent="0.2">
      <c r="A24" s="4">
        <v>23</v>
      </c>
      <c r="B24" s="1" t="s">
        <v>18</v>
      </c>
      <c r="C24" s="4">
        <v>0.126</v>
      </c>
      <c r="D24" s="4">
        <v>2E-3</v>
      </c>
      <c r="E24" s="4">
        <v>0.28599999999999998</v>
      </c>
      <c r="F24" s="4">
        <v>60</v>
      </c>
      <c r="G24" s="5">
        <f t="shared" si="0"/>
        <v>1</v>
      </c>
      <c r="H24" s="5">
        <f t="shared" si="5"/>
        <v>367.16666666666669</v>
      </c>
      <c r="I24" s="5">
        <f t="shared" si="1"/>
        <v>366.16666666666669</v>
      </c>
      <c r="J24" s="6">
        <f t="shared" si="2"/>
        <v>5.8647422864675258</v>
      </c>
      <c r="K24" s="6">
        <f>AVERAGE(J24:J25)</f>
        <v>5.7869446847082626</v>
      </c>
      <c r="L24" s="6">
        <f>STDEV(J24:J25)</f>
        <v>0.11002242352805099</v>
      </c>
    </row>
    <row r="25" spans="1:12" x14ac:dyDescent="0.2">
      <c r="A25" s="4">
        <v>24</v>
      </c>
      <c r="B25" s="1" t="s">
        <v>18</v>
      </c>
      <c r="C25" s="4">
        <v>0.121</v>
      </c>
      <c r="D25" s="4">
        <v>1E-3</v>
      </c>
      <c r="E25" s="4">
        <v>0.28599999999999998</v>
      </c>
      <c r="F25" s="4">
        <v>60</v>
      </c>
      <c r="G25" s="5">
        <f t="shared" si="0"/>
        <v>1</v>
      </c>
      <c r="H25" s="5">
        <f t="shared" si="5"/>
        <v>367.16666666666669</v>
      </c>
      <c r="I25" s="5">
        <f t="shared" si="1"/>
        <v>366.16666666666669</v>
      </c>
      <c r="J25" s="6">
        <f t="shared" si="2"/>
        <v>5.7091470829489994</v>
      </c>
      <c r="K25" s="6"/>
      <c r="L2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6148-0FF8-3F40-B68F-F885FE41494A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F519-F380-954B-8553-58F1F0EFA6CC}">
  <dimension ref="A2:C6"/>
  <sheetViews>
    <sheetView workbookViewId="0">
      <selection activeCell="A2" sqref="A2:C6"/>
    </sheetView>
  </sheetViews>
  <sheetFormatPr baseColWidth="10" defaultRowHeight="16" x14ac:dyDescent="0.2"/>
  <sheetData>
    <row r="2" spans="1:3" ht="17" thickBot="1" x14ac:dyDescent="0.25">
      <c r="A2" s="15" t="s">
        <v>0</v>
      </c>
      <c r="B2" s="15" t="s">
        <v>21</v>
      </c>
      <c r="C2" s="15" t="s">
        <v>23</v>
      </c>
    </row>
    <row r="3" spans="1:3" x14ac:dyDescent="0.2">
      <c r="A3" s="12" t="s">
        <v>24</v>
      </c>
      <c r="B3" s="13">
        <f>AVERAGE(Raw_Data!K2,Raw_Data!K4,Raw_Data!K6)</f>
        <v>553.44519368904412</v>
      </c>
      <c r="C3" s="14">
        <f>STDEV(Raw_Data!K2,Raw_Data!K4,Raw_Data!K6)</f>
        <v>18.279801765086646</v>
      </c>
    </row>
    <row r="4" spans="1:3" x14ac:dyDescent="0.2">
      <c r="A4" s="9" t="s">
        <v>25</v>
      </c>
      <c r="B4" s="10">
        <f>AVERAGE(Raw_Data!K10:K14)</f>
        <v>65.042155607017321</v>
      </c>
      <c r="C4" s="11">
        <f>STDEV(Raw_Data!K10:K14)</f>
        <v>9.193119464521196</v>
      </c>
    </row>
    <row r="5" spans="1:3" x14ac:dyDescent="0.2">
      <c r="A5" s="9" t="s">
        <v>26</v>
      </c>
      <c r="B5" s="10">
        <f>AVERAGE(Raw_Data!K14:K18)</f>
        <v>75.708263144605382</v>
      </c>
      <c r="C5" s="11">
        <f>STDEV(Raw_Data!K14:K18)</f>
        <v>0.33934992412737275</v>
      </c>
    </row>
    <row r="6" spans="1:3" x14ac:dyDescent="0.2">
      <c r="A6" s="9" t="s">
        <v>27</v>
      </c>
      <c r="B6" s="10">
        <f>AVERAGE(Raw_Data!K20:K24)</f>
        <v>5.5433490732969881</v>
      </c>
      <c r="C6" s="11">
        <f>STDEV(Raw_Data!K20:K24)</f>
        <v>0.24115938134661535</v>
      </c>
    </row>
  </sheetData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FFCC-34F1-1C45-B06F-4EFF4AF9DAC7}">
  <dimension ref="A1:L25"/>
  <sheetViews>
    <sheetView workbookViewId="0">
      <selection activeCell="I29" sqref="I29"/>
    </sheetView>
  </sheetViews>
  <sheetFormatPr baseColWidth="10" defaultRowHeight="16" x14ac:dyDescent="0.2"/>
  <cols>
    <col min="1" max="1" width="5.1640625" bestFit="1" customWidth="1"/>
    <col min="2" max="2" width="18.83203125" bestFit="1" customWidth="1"/>
    <col min="3" max="5" width="7.33203125" bestFit="1" customWidth="1"/>
  </cols>
  <sheetData>
    <row r="1" spans="1:12" ht="35" thickBot="1" x14ac:dyDescent="0.25">
      <c r="A1" s="7" t="s">
        <v>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</row>
    <row r="2" spans="1:12" x14ac:dyDescent="0.2">
      <c r="A2" s="1">
        <v>1</v>
      </c>
      <c r="B2" s="1" t="s">
        <v>28</v>
      </c>
      <c r="C2" s="2"/>
      <c r="D2" s="2"/>
      <c r="E2" s="2"/>
      <c r="F2" s="1">
        <v>5</v>
      </c>
      <c r="G2" s="2">
        <f>F2/60</f>
        <v>8.3333333333333329E-2</v>
      </c>
      <c r="H2" s="2"/>
      <c r="I2" s="2"/>
      <c r="J2" s="3" t="e">
        <f>(1000* (C2-1.75 * (D2)))/(E2*0.2*(I2-G2))</f>
        <v>#DIV/0!</v>
      </c>
      <c r="K2" s="3" t="e">
        <f>AVERAGE(J2:J3)</f>
        <v>#DIV/0!</v>
      </c>
      <c r="L2" s="3" t="e">
        <f>STDEV(J2:J3)</f>
        <v>#DIV/0!</v>
      </c>
    </row>
    <row r="3" spans="1:12" x14ac:dyDescent="0.2">
      <c r="A3" s="4">
        <v>2</v>
      </c>
      <c r="B3" s="1" t="s">
        <v>29</v>
      </c>
      <c r="C3" s="5"/>
      <c r="D3" s="5"/>
      <c r="E3" s="5"/>
      <c r="F3" s="4">
        <v>5</v>
      </c>
      <c r="G3" s="5">
        <f t="shared" ref="G3:G19" si="0">F3/60</f>
        <v>8.3333333333333329E-2</v>
      </c>
      <c r="H3" s="5"/>
      <c r="I3" s="2"/>
      <c r="J3" s="6" t="e">
        <f t="shared" ref="J3:J19" si="1">(1000* (C3-1.75 * (D3)))/(E3*0.2*(I3-G3))</f>
        <v>#DIV/0!</v>
      </c>
      <c r="K3" s="6"/>
      <c r="L3" s="6"/>
    </row>
    <row r="4" spans="1:12" x14ac:dyDescent="0.2">
      <c r="A4" s="4">
        <v>3</v>
      </c>
      <c r="B4" s="1" t="s">
        <v>30</v>
      </c>
      <c r="C4" s="5"/>
      <c r="D4" s="5"/>
      <c r="E4" s="5"/>
      <c r="F4" s="4">
        <v>10</v>
      </c>
      <c r="G4" s="5">
        <f t="shared" si="0"/>
        <v>0.16666666666666666</v>
      </c>
      <c r="H4" s="5"/>
      <c r="I4" s="2"/>
      <c r="J4" s="6" t="e">
        <f t="shared" si="1"/>
        <v>#DIV/0!</v>
      </c>
      <c r="K4" s="6" t="e">
        <f>AVERAGE(J4:J5)</f>
        <v>#DIV/0!</v>
      </c>
      <c r="L4" s="6" t="e">
        <f>STDEV(J4:J5)</f>
        <v>#DIV/0!</v>
      </c>
    </row>
    <row r="5" spans="1:12" x14ac:dyDescent="0.2">
      <c r="A5" s="4">
        <v>4</v>
      </c>
      <c r="B5" s="1" t="s">
        <v>31</v>
      </c>
      <c r="C5" s="5"/>
      <c r="D5" s="5"/>
      <c r="E5" s="5"/>
      <c r="F5" s="4">
        <v>10</v>
      </c>
      <c r="G5" s="5">
        <f t="shared" si="0"/>
        <v>0.16666666666666666</v>
      </c>
      <c r="H5" s="5"/>
      <c r="I5" s="2"/>
      <c r="J5" s="6" t="e">
        <f t="shared" si="1"/>
        <v>#DIV/0!</v>
      </c>
      <c r="K5" s="6"/>
      <c r="L5" s="6"/>
    </row>
    <row r="6" spans="1:12" x14ac:dyDescent="0.2">
      <c r="A6" s="4">
        <v>5</v>
      </c>
      <c r="B6" s="1" t="s">
        <v>32</v>
      </c>
      <c r="C6" s="5"/>
      <c r="D6" s="5"/>
      <c r="E6" s="5"/>
      <c r="F6" s="4">
        <v>15</v>
      </c>
      <c r="G6" s="5">
        <f t="shared" si="0"/>
        <v>0.25</v>
      </c>
      <c r="H6" s="5"/>
      <c r="I6" s="2"/>
      <c r="J6" s="6" t="e">
        <f t="shared" si="1"/>
        <v>#DIV/0!</v>
      </c>
      <c r="K6" s="6" t="e">
        <f>AVERAGE(J6:J7)</f>
        <v>#DIV/0!</v>
      </c>
      <c r="L6" s="6" t="e">
        <f>STDEV(J6:J7)</f>
        <v>#DIV/0!</v>
      </c>
    </row>
    <row r="7" spans="1:12" x14ac:dyDescent="0.2">
      <c r="A7" s="4">
        <v>6</v>
      </c>
      <c r="B7" s="1" t="s">
        <v>33</v>
      </c>
      <c r="C7" s="5"/>
      <c r="D7" s="5"/>
      <c r="E7" s="5"/>
      <c r="F7" s="4">
        <v>15</v>
      </c>
      <c r="G7" s="5">
        <f t="shared" si="0"/>
        <v>0.25</v>
      </c>
      <c r="H7" s="5"/>
      <c r="I7" s="2"/>
      <c r="J7" s="6" t="e">
        <f t="shared" si="1"/>
        <v>#DIV/0!</v>
      </c>
      <c r="K7" s="6"/>
      <c r="L7" s="6"/>
    </row>
    <row r="8" spans="1:12" x14ac:dyDescent="0.2">
      <c r="A8" s="4">
        <v>7</v>
      </c>
      <c r="B8" s="1" t="s">
        <v>34</v>
      </c>
      <c r="C8" s="5"/>
      <c r="D8" s="5"/>
      <c r="E8" s="5"/>
      <c r="F8" s="4">
        <v>20</v>
      </c>
      <c r="G8" s="5">
        <f t="shared" si="0"/>
        <v>0.33333333333333331</v>
      </c>
      <c r="H8" s="5"/>
      <c r="I8" s="2"/>
      <c r="J8" s="6" t="e">
        <f t="shared" si="1"/>
        <v>#DIV/0!</v>
      </c>
      <c r="K8" s="6" t="e">
        <f>AVERAGE(J8:J9)</f>
        <v>#DIV/0!</v>
      </c>
      <c r="L8" s="6" t="e">
        <f>STDEV(J8:J9)</f>
        <v>#DIV/0!</v>
      </c>
    </row>
    <row r="9" spans="1:12" x14ac:dyDescent="0.2">
      <c r="A9" s="4">
        <v>8</v>
      </c>
      <c r="B9" s="1" t="s">
        <v>34</v>
      </c>
      <c r="C9" s="5"/>
      <c r="D9" s="5"/>
      <c r="E9" s="5"/>
      <c r="F9" s="4">
        <v>20</v>
      </c>
      <c r="G9" s="5">
        <f t="shared" si="0"/>
        <v>0.33333333333333331</v>
      </c>
      <c r="H9" s="5"/>
      <c r="I9" s="2"/>
      <c r="J9" s="6" t="e">
        <f t="shared" si="1"/>
        <v>#DIV/0!</v>
      </c>
      <c r="K9" s="6"/>
      <c r="L9" s="6"/>
    </row>
    <row r="10" spans="1:12" x14ac:dyDescent="0.2">
      <c r="A10" s="4">
        <v>9</v>
      </c>
      <c r="B10" s="1" t="s">
        <v>36</v>
      </c>
      <c r="C10" s="5"/>
      <c r="D10" s="5"/>
      <c r="E10" s="5"/>
      <c r="F10" s="4">
        <v>25</v>
      </c>
      <c r="G10" s="5">
        <f t="shared" si="0"/>
        <v>0.41666666666666669</v>
      </c>
      <c r="H10" s="5"/>
      <c r="I10" s="2"/>
      <c r="J10" s="6" t="e">
        <f t="shared" si="1"/>
        <v>#DIV/0!</v>
      </c>
      <c r="K10" s="6" t="e">
        <f>AVERAGE(J10:J11)</f>
        <v>#DIV/0!</v>
      </c>
      <c r="L10" s="6" t="e">
        <f>STDEV(J10:J11)</f>
        <v>#DIV/0!</v>
      </c>
    </row>
    <row r="11" spans="1:12" x14ac:dyDescent="0.2">
      <c r="A11" s="4">
        <v>10</v>
      </c>
      <c r="B11" s="1" t="s">
        <v>35</v>
      </c>
      <c r="C11" s="5"/>
      <c r="D11" s="5"/>
      <c r="E11" s="5"/>
      <c r="F11" s="4">
        <v>25</v>
      </c>
      <c r="G11" s="5">
        <f t="shared" si="0"/>
        <v>0.41666666666666669</v>
      </c>
      <c r="H11" s="5"/>
      <c r="I11" s="2"/>
      <c r="J11" s="6" t="e">
        <f t="shared" si="1"/>
        <v>#DIV/0!</v>
      </c>
      <c r="K11" s="6"/>
      <c r="L11" s="6"/>
    </row>
    <row r="12" spans="1:12" x14ac:dyDescent="0.2">
      <c r="A12" s="4">
        <v>11</v>
      </c>
      <c r="B12" s="1" t="s">
        <v>37</v>
      </c>
      <c r="C12" s="5"/>
      <c r="D12" s="5"/>
      <c r="E12" s="5"/>
      <c r="F12" s="4">
        <v>30</v>
      </c>
      <c r="G12" s="5">
        <f t="shared" si="0"/>
        <v>0.5</v>
      </c>
      <c r="H12" s="5"/>
      <c r="I12" s="2"/>
      <c r="J12" s="6" t="e">
        <f t="shared" si="1"/>
        <v>#DIV/0!</v>
      </c>
      <c r="K12" s="6" t="e">
        <f>AVERAGE(J12:J13)</f>
        <v>#DIV/0!</v>
      </c>
      <c r="L12" s="6" t="e">
        <f>STDEV(J12:J13)</f>
        <v>#DIV/0!</v>
      </c>
    </row>
    <row r="13" spans="1:12" x14ac:dyDescent="0.2">
      <c r="A13" s="4">
        <v>12</v>
      </c>
      <c r="B13" s="1" t="s">
        <v>38</v>
      </c>
      <c r="C13" s="5"/>
      <c r="D13" s="5"/>
      <c r="E13" s="5"/>
      <c r="F13" s="4">
        <v>30</v>
      </c>
      <c r="G13" s="5">
        <f t="shared" si="0"/>
        <v>0.5</v>
      </c>
      <c r="H13" s="5"/>
      <c r="I13" s="2"/>
      <c r="J13" s="6" t="e">
        <f t="shared" si="1"/>
        <v>#DIV/0!</v>
      </c>
      <c r="K13" s="6"/>
      <c r="L13" s="6"/>
    </row>
    <row r="14" spans="1:12" x14ac:dyDescent="0.2">
      <c r="A14" s="4">
        <v>13</v>
      </c>
      <c r="B14" s="1" t="s">
        <v>39</v>
      </c>
      <c r="C14" s="5"/>
      <c r="D14" s="5"/>
      <c r="E14" s="5"/>
      <c r="F14" s="4">
        <v>35</v>
      </c>
      <c r="G14" s="5">
        <f t="shared" si="0"/>
        <v>0.58333333333333337</v>
      </c>
      <c r="H14" s="5"/>
      <c r="I14" s="2"/>
      <c r="J14" s="6" t="e">
        <f t="shared" si="1"/>
        <v>#DIV/0!</v>
      </c>
      <c r="K14" s="6" t="e">
        <f>AVERAGE(J14:J15)</f>
        <v>#DIV/0!</v>
      </c>
      <c r="L14" s="6" t="e">
        <f>STDEV(J14:J15)</f>
        <v>#DIV/0!</v>
      </c>
    </row>
    <row r="15" spans="1:12" x14ac:dyDescent="0.2">
      <c r="A15" s="4">
        <v>14</v>
      </c>
      <c r="B15" s="1" t="s">
        <v>40</v>
      </c>
      <c r="C15" s="5"/>
      <c r="D15" s="5"/>
      <c r="E15" s="5"/>
      <c r="F15" s="4">
        <v>35</v>
      </c>
      <c r="G15" s="5">
        <f t="shared" si="0"/>
        <v>0.58333333333333337</v>
      </c>
      <c r="H15" s="5"/>
      <c r="I15" s="2"/>
      <c r="J15" s="6" t="e">
        <f t="shared" si="1"/>
        <v>#DIV/0!</v>
      </c>
      <c r="K15" s="6"/>
      <c r="L15" s="6"/>
    </row>
    <row r="16" spans="1:12" x14ac:dyDescent="0.2">
      <c r="A16" s="4">
        <v>15</v>
      </c>
      <c r="B16" s="1" t="s">
        <v>41</v>
      </c>
      <c r="C16" s="5"/>
      <c r="D16" s="5"/>
      <c r="E16" s="5"/>
      <c r="F16" s="4">
        <v>40</v>
      </c>
      <c r="G16" s="5">
        <f t="shared" si="0"/>
        <v>0.66666666666666663</v>
      </c>
      <c r="H16" s="5"/>
      <c r="I16" s="2"/>
      <c r="J16" s="6" t="e">
        <f t="shared" si="1"/>
        <v>#DIV/0!</v>
      </c>
      <c r="K16" s="6" t="e">
        <f>AVERAGE(J16:J17)</f>
        <v>#DIV/0!</v>
      </c>
      <c r="L16" s="6" t="e">
        <f>STDEV(J16:J17)</f>
        <v>#DIV/0!</v>
      </c>
    </row>
    <row r="17" spans="1:12" x14ac:dyDescent="0.2">
      <c r="A17" s="4">
        <v>16</v>
      </c>
      <c r="B17" s="1" t="s">
        <v>42</v>
      </c>
      <c r="C17" s="5"/>
      <c r="D17" s="5"/>
      <c r="E17" s="5"/>
      <c r="F17" s="4">
        <v>40</v>
      </c>
      <c r="G17" s="5">
        <f t="shared" si="0"/>
        <v>0.66666666666666663</v>
      </c>
      <c r="H17" s="5"/>
      <c r="I17" s="2"/>
      <c r="J17" s="6" t="e">
        <f t="shared" si="1"/>
        <v>#DIV/0!</v>
      </c>
      <c r="K17" s="6"/>
      <c r="L17" s="6"/>
    </row>
    <row r="18" spans="1:12" x14ac:dyDescent="0.2">
      <c r="A18" s="4">
        <v>17</v>
      </c>
      <c r="B18" s="1" t="s">
        <v>43</v>
      </c>
      <c r="C18" s="5"/>
      <c r="D18" s="5"/>
      <c r="E18" s="5"/>
      <c r="F18" s="4">
        <v>45</v>
      </c>
      <c r="G18" s="5">
        <f t="shared" si="0"/>
        <v>0.75</v>
      </c>
      <c r="H18" s="5"/>
      <c r="I18" s="2"/>
      <c r="J18" s="6" t="e">
        <f t="shared" si="1"/>
        <v>#DIV/0!</v>
      </c>
      <c r="K18" s="6" t="e">
        <f>AVERAGE(J18:J19)</f>
        <v>#DIV/0!</v>
      </c>
      <c r="L18" s="6" t="e">
        <f>STDEV(J18:J19)</f>
        <v>#DIV/0!</v>
      </c>
    </row>
    <row r="19" spans="1:12" x14ac:dyDescent="0.2">
      <c r="A19" s="4">
        <v>18</v>
      </c>
      <c r="B19" s="1" t="s">
        <v>44</v>
      </c>
      <c r="C19" s="5"/>
      <c r="D19" s="5"/>
      <c r="E19" s="5"/>
      <c r="F19" s="4">
        <v>45</v>
      </c>
      <c r="G19" s="5">
        <f t="shared" si="0"/>
        <v>0.75</v>
      </c>
      <c r="H19" s="5"/>
      <c r="I19" s="2"/>
      <c r="J19" s="6" t="e">
        <f t="shared" si="1"/>
        <v>#DIV/0!</v>
      </c>
      <c r="K19" s="6"/>
      <c r="L19" s="6"/>
    </row>
    <row r="20" spans="1:12" x14ac:dyDescent="0.2">
      <c r="A20" s="4">
        <v>19</v>
      </c>
      <c r="B20" s="1"/>
      <c r="C20" s="5"/>
      <c r="D20" s="5"/>
      <c r="E20" s="5"/>
      <c r="F20" s="4"/>
      <c r="G20" s="5"/>
      <c r="H20" s="5"/>
      <c r="I20" s="5"/>
      <c r="J20" s="6"/>
      <c r="K20" s="6"/>
      <c r="L20" s="6"/>
    </row>
    <row r="21" spans="1:12" x14ac:dyDescent="0.2">
      <c r="A21" s="4">
        <v>20</v>
      </c>
      <c r="B21" s="1"/>
      <c r="C21" s="5"/>
      <c r="D21" s="5"/>
      <c r="E21" s="5"/>
      <c r="F21" s="4"/>
      <c r="G21" s="5"/>
      <c r="H21" s="5"/>
      <c r="I21" s="5"/>
      <c r="J21" s="6"/>
      <c r="K21" s="6"/>
      <c r="L21" s="6"/>
    </row>
    <row r="22" spans="1:12" x14ac:dyDescent="0.2">
      <c r="A22" s="4">
        <v>21</v>
      </c>
      <c r="B22" s="1"/>
      <c r="C22" s="4"/>
      <c r="D22" s="4"/>
      <c r="E22" s="4"/>
      <c r="F22" s="4"/>
      <c r="G22" s="5"/>
      <c r="H22" s="5"/>
      <c r="I22" s="5"/>
      <c r="J22" s="6"/>
      <c r="K22" s="6"/>
      <c r="L22" s="6"/>
    </row>
    <row r="23" spans="1:12" x14ac:dyDescent="0.2">
      <c r="A23" s="4">
        <v>22</v>
      </c>
      <c r="B23" s="1"/>
      <c r="C23" s="4"/>
      <c r="D23" s="4"/>
      <c r="E23" s="4"/>
      <c r="F23" s="4"/>
      <c r="G23" s="5"/>
      <c r="H23" s="5"/>
      <c r="I23" s="5"/>
      <c r="J23" s="6"/>
      <c r="K23" s="6"/>
      <c r="L23" s="6"/>
    </row>
    <row r="24" spans="1:12" x14ac:dyDescent="0.2">
      <c r="A24" s="4">
        <v>23</v>
      </c>
      <c r="B24" s="1"/>
      <c r="C24" s="4"/>
      <c r="D24" s="4"/>
      <c r="E24" s="4"/>
      <c r="F24" s="4"/>
      <c r="G24" s="5"/>
      <c r="H24" s="5"/>
      <c r="I24" s="5"/>
      <c r="J24" s="6"/>
      <c r="K24" s="6"/>
      <c r="L24" s="6"/>
    </row>
    <row r="25" spans="1:12" x14ac:dyDescent="0.2">
      <c r="A25" s="4">
        <v>24</v>
      </c>
      <c r="B25" s="1"/>
      <c r="C25" s="4"/>
      <c r="D25" s="4"/>
      <c r="E25" s="4"/>
      <c r="F25" s="4"/>
      <c r="G25" s="5"/>
      <c r="H25" s="5"/>
      <c r="I25" s="5"/>
      <c r="J25" s="6"/>
      <c r="K25" s="6"/>
      <c r="L25" s="6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046F-8743-714B-A6FD-6B820872C4B1}">
  <dimension ref="A1:L13"/>
  <sheetViews>
    <sheetView workbookViewId="0">
      <selection activeCell="L8" sqref="L8"/>
    </sheetView>
  </sheetViews>
  <sheetFormatPr baseColWidth="10" defaultRowHeight="16" x14ac:dyDescent="0.2"/>
  <cols>
    <col min="1" max="1" width="5.1640625" bestFit="1" customWidth="1"/>
    <col min="2" max="2" width="23.6640625" bestFit="1" customWidth="1"/>
  </cols>
  <sheetData>
    <row r="1" spans="1:12" ht="35" thickBot="1" x14ac:dyDescent="0.25">
      <c r="A1" s="7" t="s">
        <v>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</row>
    <row r="2" spans="1:12" x14ac:dyDescent="0.2">
      <c r="A2" s="1">
        <v>1</v>
      </c>
      <c r="B2" s="1" t="s">
        <v>46</v>
      </c>
      <c r="C2" s="2">
        <v>0.25900000000000001</v>
      </c>
      <c r="D2" s="2">
        <v>8.0000000000000002E-3</v>
      </c>
      <c r="E2" s="2">
        <v>0.49299999999999999</v>
      </c>
      <c r="F2" s="1">
        <v>5</v>
      </c>
      <c r="G2" s="2">
        <f>F2/60</f>
        <v>8.3333333333333329E-2</v>
      </c>
      <c r="H2" s="16">
        <v>7.9398148148148148E-2</v>
      </c>
      <c r="I2" s="2">
        <v>114.33</v>
      </c>
      <c r="J2" s="3">
        <f>(1000* (C2-1.75 * (D2)))/(E2*0.2*(I2-G2))</f>
        <v>21.749317426523703</v>
      </c>
      <c r="K2" s="3">
        <f>AVERAGE(J2:J3)</f>
        <v>20.606368602578833</v>
      </c>
      <c r="L2" s="3">
        <f>STDEV(J2:J3)</f>
        <v>1.6163737279212118</v>
      </c>
    </row>
    <row r="3" spans="1:12" x14ac:dyDescent="0.2">
      <c r="A3" s="4">
        <v>2</v>
      </c>
      <c r="B3" s="1" t="s">
        <v>45</v>
      </c>
      <c r="C3" s="5">
        <v>0.23499999999999999</v>
      </c>
      <c r="D3" s="5">
        <v>8.9999999999999993E-3</v>
      </c>
      <c r="E3" s="5">
        <v>0.49299999999999999</v>
      </c>
      <c r="F3" s="4">
        <v>5</v>
      </c>
      <c r="G3" s="5">
        <f t="shared" ref="G3:G13" si="0">F3/60</f>
        <v>8.3333333333333329E-2</v>
      </c>
      <c r="H3" s="17">
        <v>7.9398148148148148E-2</v>
      </c>
      <c r="I3" s="2">
        <v>114.33</v>
      </c>
      <c r="J3" s="6">
        <f t="shared" ref="J3:J13" si="1">(1000* (C3-1.75 * (D3)))/(E3*0.2*(I3-G3))</f>
        <v>19.463419778633966</v>
      </c>
      <c r="K3" s="6"/>
      <c r="L3" s="6"/>
    </row>
    <row r="4" spans="1:12" x14ac:dyDescent="0.2">
      <c r="A4" s="4">
        <v>3</v>
      </c>
      <c r="B4" s="1" t="s">
        <v>47</v>
      </c>
      <c r="C4" s="5">
        <v>0.246</v>
      </c>
      <c r="D4" s="5">
        <v>8.0000000000000002E-3</v>
      </c>
      <c r="E4" s="5">
        <v>0.502</v>
      </c>
      <c r="F4" s="4">
        <v>10</v>
      </c>
      <c r="G4" s="5">
        <f t="shared" si="0"/>
        <v>0.16666666666666666</v>
      </c>
      <c r="H4" s="17">
        <v>7.9456018518518523E-2</v>
      </c>
      <c r="I4" s="2">
        <v>114.42</v>
      </c>
      <c r="J4" s="6">
        <f t="shared" si="1"/>
        <v>20.224853881242446</v>
      </c>
      <c r="K4" s="6">
        <f>AVERAGE(J4:J5)</f>
        <v>19.832561456821793</v>
      </c>
      <c r="L4" s="6">
        <f>STDEV(J4:J5)</f>
        <v>0.55478526703190689</v>
      </c>
    </row>
    <row r="5" spans="1:12" x14ac:dyDescent="0.2">
      <c r="A5" s="4">
        <v>4</v>
      </c>
      <c r="B5" s="1" t="s">
        <v>48</v>
      </c>
      <c r="C5" s="5">
        <v>0.23699999999999999</v>
      </c>
      <c r="D5" s="5">
        <v>8.0000000000000002E-3</v>
      </c>
      <c r="E5" s="5">
        <v>0.502</v>
      </c>
      <c r="F5" s="4">
        <v>10</v>
      </c>
      <c r="G5" s="5">
        <f t="shared" si="0"/>
        <v>0.16666666666666666</v>
      </c>
      <c r="H5" s="17">
        <v>7.9456018518518523E-2</v>
      </c>
      <c r="I5" s="2">
        <v>114.42</v>
      </c>
      <c r="J5" s="6">
        <f t="shared" si="1"/>
        <v>19.440269032401144</v>
      </c>
      <c r="K5" s="6"/>
      <c r="L5" s="6"/>
    </row>
    <row r="6" spans="1:12" x14ac:dyDescent="0.2">
      <c r="A6" s="4">
        <v>5</v>
      </c>
      <c r="B6" s="1" t="s">
        <v>49</v>
      </c>
      <c r="C6" s="5">
        <v>0.23499999999999999</v>
      </c>
      <c r="D6" s="5">
        <v>1.0999999999999999E-2</v>
      </c>
      <c r="E6" s="5">
        <v>0.41599999999999998</v>
      </c>
      <c r="F6" s="4">
        <v>15</v>
      </c>
      <c r="G6" s="5">
        <f t="shared" si="0"/>
        <v>0.25</v>
      </c>
      <c r="H6" s="17">
        <v>7.9513888888888884E-2</v>
      </c>
      <c r="I6" s="2">
        <v>114.5</v>
      </c>
      <c r="J6" s="6">
        <f t="shared" si="1"/>
        <v>22.697146944958764</v>
      </c>
      <c r="K6" s="6">
        <f>AVERAGE(J6:J7)</f>
        <v>22.105390506648718</v>
      </c>
      <c r="L6" s="6">
        <f>STDEV(J6:J7)</f>
        <v>0.83686998067966756</v>
      </c>
    </row>
    <row r="7" spans="1:12" x14ac:dyDescent="0.2">
      <c r="A7" s="4">
        <v>6</v>
      </c>
      <c r="B7" s="1" t="s">
        <v>50</v>
      </c>
      <c r="C7" s="5">
        <v>0.22900000000000001</v>
      </c>
      <c r="D7" s="5">
        <v>1.4E-2</v>
      </c>
      <c r="E7" s="5">
        <v>0.41599999999999998</v>
      </c>
      <c r="F7" s="4">
        <v>15</v>
      </c>
      <c r="G7" s="5">
        <f t="shared" si="0"/>
        <v>0.25</v>
      </c>
      <c r="H7" s="17">
        <v>7.9513888888888884E-2</v>
      </c>
      <c r="I7" s="2">
        <v>114.5</v>
      </c>
      <c r="J7" s="6">
        <f t="shared" si="1"/>
        <v>21.513634068338668</v>
      </c>
      <c r="K7" s="6"/>
      <c r="L7" s="6"/>
    </row>
    <row r="8" spans="1:12" x14ac:dyDescent="0.2">
      <c r="A8" s="4">
        <v>7</v>
      </c>
      <c r="B8" s="1" t="s">
        <v>51</v>
      </c>
      <c r="C8" s="5">
        <v>0.129</v>
      </c>
      <c r="D8" s="5">
        <v>7.0000000000000001E-3</v>
      </c>
      <c r="E8" s="5">
        <v>0.215</v>
      </c>
      <c r="F8" s="4">
        <v>25</v>
      </c>
      <c r="G8" s="5">
        <v>0.41699999999999998</v>
      </c>
      <c r="H8" s="17">
        <v>9.5138888888888884E-2</v>
      </c>
      <c r="I8" s="2">
        <v>137</v>
      </c>
      <c r="J8" s="6">
        <f t="shared" si="1"/>
        <v>19.878874230832295</v>
      </c>
      <c r="K8" s="6">
        <f>AVERAGE(J8:J9)</f>
        <v>20.070401827307968</v>
      </c>
      <c r="L8" s="6">
        <f>STDEV(J8:J9)</f>
        <v>0.27086092450462079</v>
      </c>
    </row>
    <row r="9" spans="1:12" x14ac:dyDescent="0.2">
      <c r="A9" s="4">
        <v>8</v>
      </c>
      <c r="B9" s="1" t="s">
        <v>52</v>
      </c>
      <c r="C9" s="5">
        <v>0.13300000000000001</v>
      </c>
      <c r="D9" s="5">
        <v>8.0000000000000002E-3</v>
      </c>
      <c r="E9" s="5">
        <v>0.215</v>
      </c>
      <c r="F9" s="4">
        <v>25</v>
      </c>
      <c r="G9" s="5">
        <f t="shared" si="0"/>
        <v>0.41666666666666669</v>
      </c>
      <c r="H9" s="17">
        <v>9.5138888888888884E-2</v>
      </c>
      <c r="I9" s="2">
        <v>137</v>
      </c>
      <c r="J9" s="6">
        <f t="shared" si="1"/>
        <v>20.261929423783645</v>
      </c>
      <c r="K9" s="6"/>
      <c r="L9" s="6"/>
    </row>
    <row r="10" spans="1:12" x14ac:dyDescent="0.2">
      <c r="A10" s="4">
        <v>9</v>
      </c>
      <c r="B10" s="1" t="s">
        <v>53</v>
      </c>
      <c r="C10" s="5">
        <v>0.124</v>
      </c>
      <c r="D10" s="5">
        <v>1.4999999999999999E-2</v>
      </c>
      <c r="E10" s="5">
        <v>0.219</v>
      </c>
      <c r="F10" s="4">
        <v>30</v>
      </c>
      <c r="G10" s="5">
        <f t="shared" si="0"/>
        <v>0.5</v>
      </c>
      <c r="H10" s="17">
        <v>9.5196759259259259E-2</v>
      </c>
      <c r="I10" s="2">
        <v>137.08000000000001</v>
      </c>
      <c r="J10" s="6">
        <f t="shared" si="1"/>
        <v>16.340131496685835</v>
      </c>
      <c r="K10" s="6">
        <f>AVERAGE(J10:J11)</f>
        <v>17.614745334662608</v>
      </c>
      <c r="L10" s="6">
        <f>STDEV(J10:J11)</f>
        <v>1.8025761764551724</v>
      </c>
    </row>
    <row r="11" spans="1:12" x14ac:dyDescent="0.2">
      <c r="A11" s="4">
        <v>10</v>
      </c>
      <c r="B11" s="1" t="s">
        <v>54</v>
      </c>
      <c r="C11" s="5">
        <v>0.127</v>
      </c>
      <c r="D11" s="5">
        <v>8.0000000000000002E-3</v>
      </c>
      <c r="E11" s="5">
        <v>0.219</v>
      </c>
      <c r="F11" s="4">
        <v>30</v>
      </c>
      <c r="G11" s="5">
        <f t="shared" si="0"/>
        <v>0.5</v>
      </c>
      <c r="H11" s="17">
        <v>9.5196759259259259E-2</v>
      </c>
      <c r="I11" s="2">
        <v>137.08000000000001</v>
      </c>
      <c r="J11" s="6">
        <f t="shared" si="1"/>
        <v>18.889359172639377</v>
      </c>
      <c r="K11" s="6"/>
      <c r="L11" s="6"/>
    </row>
    <row r="12" spans="1:12" x14ac:dyDescent="0.2">
      <c r="A12" s="4">
        <v>11</v>
      </c>
      <c r="B12" s="1" t="s">
        <v>55</v>
      </c>
      <c r="C12" s="5">
        <v>0.13400000000000001</v>
      </c>
      <c r="D12" s="5">
        <v>0.01</v>
      </c>
      <c r="E12" s="5">
        <v>0.22900000000000001</v>
      </c>
      <c r="F12" s="4">
        <v>35</v>
      </c>
      <c r="G12" s="5">
        <f t="shared" si="0"/>
        <v>0.58333333333333337</v>
      </c>
      <c r="H12" s="17">
        <v>9.525462962962962E-2</v>
      </c>
      <c r="I12" s="2">
        <v>137.16999999999999</v>
      </c>
      <c r="J12" s="6">
        <f t="shared" si="1"/>
        <v>18.623107103700281</v>
      </c>
      <c r="K12" s="6">
        <f>AVERAGE(J12:J13)</f>
        <v>19.542273334140425</v>
      </c>
      <c r="L12" s="6">
        <f>STDEV(J12:J13)</f>
        <v>1.2998973491638028</v>
      </c>
    </row>
    <row r="13" spans="1:12" x14ac:dyDescent="0.2">
      <c r="A13" s="4">
        <v>12</v>
      </c>
      <c r="B13" s="1" t="s">
        <v>56</v>
      </c>
      <c r="C13" s="5">
        <v>0.13500000000000001</v>
      </c>
      <c r="D13" s="5">
        <v>4.0000000000000001E-3</v>
      </c>
      <c r="E13" s="5">
        <v>0.22900000000000001</v>
      </c>
      <c r="F13" s="4">
        <v>35</v>
      </c>
      <c r="G13" s="5">
        <f t="shared" si="0"/>
        <v>0.58333333333333337</v>
      </c>
      <c r="H13" s="17">
        <v>9.525462962962962E-2</v>
      </c>
      <c r="I13" s="2">
        <v>137.16999999999999</v>
      </c>
      <c r="J13" s="6">
        <f t="shared" si="1"/>
        <v>20.461439564580566</v>
      </c>
      <c r="K13" s="6"/>
      <c r="L13" s="6"/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43D9-6A96-FD49-8F2E-B19C93071CFF}">
  <dimension ref="A1:C21"/>
  <sheetViews>
    <sheetView tabSelected="1" workbookViewId="0">
      <selection activeCell="K1" sqref="K1"/>
    </sheetView>
  </sheetViews>
  <sheetFormatPr baseColWidth="10" defaultRowHeight="16" x14ac:dyDescent="0.2"/>
  <sheetData>
    <row r="1" spans="1:3" ht="17" thickBot="1" x14ac:dyDescent="0.25">
      <c r="A1" s="15" t="s">
        <v>0</v>
      </c>
      <c r="B1" s="15" t="s">
        <v>21</v>
      </c>
      <c r="C1" s="15" t="s">
        <v>23</v>
      </c>
    </row>
    <row r="2" spans="1:3" x14ac:dyDescent="0.2">
      <c r="A2" s="12" t="s">
        <v>57</v>
      </c>
      <c r="B2" s="3">
        <f>AVERAGE('190724_B-gal MJS'!J2:J3)</f>
        <v>20.606368602578833</v>
      </c>
      <c r="C2" s="14">
        <f>STDEV('190724_B-gal MJS'!J2:J3)</f>
        <v>1.6163737279212118</v>
      </c>
    </row>
    <row r="3" spans="1:3" x14ac:dyDescent="0.2">
      <c r="A3" s="9" t="s">
        <v>59</v>
      </c>
      <c r="B3" s="18">
        <f>AVERAGE(('190724_B-gal MJS'!J4:J5))</f>
        <v>19.832561456821793</v>
      </c>
      <c r="C3" s="11">
        <f>STDEV('190724_B-gal MJS'!J4:J5)</f>
        <v>0.55478526703190689</v>
      </c>
    </row>
    <row r="4" spans="1:3" x14ac:dyDescent="0.2">
      <c r="A4" s="9" t="s">
        <v>58</v>
      </c>
      <c r="B4" s="18">
        <f>AVERAGE('190724_B-gal MJS'!J6:J7)</f>
        <v>22.105390506648718</v>
      </c>
      <c r="C4" s="11">
        <f>STDEV('190724_B-gal MJS'!J6:J7)</f>
        <v>0.83686998067966756</v>
      </c>
    </row>
    <row r="18" spans="1:3" ht="17" thickBot="1" x14ac:dyDescent="0.25">
      <c r="A18" s="15" t="s">
        <v>0</v>
      </c>
      <c r="B18" s="15" t="s">
        <v>21</v>
      </c>
      <c r="C18" s="15" t="s">
        <v>23</v>
      </c>
    </row>
    <row r="19" spans="1:3" x14ac:dyDescent="0.2">
      <c r="A19" s="12" t="s">
        <v>60</v>
      </c>
      <c r="B19" s="3">
        <f>AVERAGE('190724_B-gal MJS'!J8:J9)</f>
        <v>20.070401827307968</v>
      </c>
      <c r="C19" s="14">
        <f>STDEV('190724_B-gal MJS'!J8:J9)</f>
        <v>0.27086092450462079</v>
      </c>
    </row>
    <row r="20" spans="1:3" x14ac:dyDescent="0.2">
      <c r="A20" s="9" t="s">
        <v>61</v>
      </c>
      <c r="B20" s="18">
        <f>AVERAGE(('190724_B-gal MJS'!J10:J11))</f>
        <v>17.614745334662608</v>
      </c>
      <c r="C20" s="11">
        <f>STDEV('190724_B-gal MJS'!J10:J11)</f>
        <v>1.8025761764551724</v>
      </c>
    </row>
    <row r="21" spans="1:3" x14ac:dyDescent="0.2">
      <c r="A21" s="9" t="s">
        <v>62</v>
      </c>
      <c r="B21" s="18">
        <f>AVERAGE('190724_B-gal MJS'!J12:J13)</f>
        <v>19.542273334140425</v>
      </c>
      <c r="C21" s="11">
        <f>STDEV('190724_B-gal MJS'!J12:J13)</f>
        <v>1.2998973491638028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Raw_Data</vt:lpstr>
      <vt:lpstr>Sheet1</vt:lpstr>
      <vt:lpstr>Data for Chart</vt:lpstr>
      <vt:lpstr>190716B-gal MJS </vt:lpstr>
      <vt:lpstr>190724_B-gal MJS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dcterms:created xsi:type="dcterms:W3CDTF">2019-07-02T00:41:37Z</dcterms:created>
  <dcterms:modified xsi:type="dcterms:W3CDTF">2019-07-25T16:09:45Z</dcterms:modified>
</cp:coreProperties>
</file>