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Maria\"/>
    </mc:Choice>
  </mc:AlternateContent>
  <xr:revisionPtr revIDLastSave="0" documentId="13_ncr:1_{9D00A360-C5BC-48BA-B4C8-1BE74EF8C5F7}" xr6:coauthVersionLast="43" xr6:coauthVersionMax="43" xr10:uidLastSave="{00000000-0000-0000-0000-000000000000}"/>
  <bookViews>
    <workbookView xWindow="-110" yWindow="-110" windowWidth="19420" windowHeight="11020" activeTab="1" xr2:uid="{5C41EF77-CB60-FC44-AD93-93D7C90723EA}"/>
  </bookViews>
  <sheets>
    <sheet name="B-Gal Assay MJS " sheetId="3" r:id="rId1"/>
    <sheet name="Data for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C4" i="2"/>
  <c r="C3" i="2"/>
  <c r="B5" i="2" l="1"/>
  <c r="B4" i="2"/>
  <c r="B3" i="2"/>
  <c r="I21" i="3"/>
  <c r="I20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3" i="3"/>
  <c r="G25" i="3" l="1"/>
  <c r="J25" i="3" s="1"/>
  <c r="G24" i="3"/>
  <c r="J24" i="3" s="1"/>
  <c r="G23" i="3"/>
  <c r="J23" i="3" s="1"/>
  <c r="G22" i="3"/>
  <c r="J22" i="3" s="1"/>
  <c r="G21" i="3"/>
  <c r="J21" i="3" s="1"/>
  <c r="G20" i="3"/>
  <c r="J20" i="3" s="1"/>
  <c r="L24" i="3" l="1"/>
  <c r="K24" i="3"/>
  <c r="L20" i="3"/>
  <c r="K20" i="3"/>
  <c r="L22" i="3"/>
  <c r="K22" i="3"/>
  <c r="G19" i="3"/>
  <c r="G18" i="3"/>
  <c r="J17" i="3"/>
  <c r="G17" i="3"/>
  <c r="J16" i="3"/>
  <c r="G16" i="3"/>
  <c r="J15" i="3"/>
  <c r="G15" i="3"/>
  <c r="J14" i="3"/>
  <c r="G14" i="3"/>
  <c r="G13" i="3"/>
  <c r="G12" i="3"/>
  <c r="J11" i="3"/>
  <c r="G11" i="3"/>
  <c r="J19" i="3" s="1"/>
  <c r="J10" i="3"/>
  <c r="G10" i="3"/>
  <c r="J18" i="3" s="1"/>
  <c r="J9" i="3"/>
  <c r="G9" i="3"/>
  <c r="J8" i="3"/>
  <c r="G8" i="3"/>
  <c r="G7" i="3"/>
  <c r="G6" i="3"/>
  <c r="G5" i="3"/>
  <c r="J13" i="3" s="1"/>
  <c r="G4" i="3"/>
  <c r="J12" i="3" s="1"/>
  <c r="J7" i="3"/>
  <c r="G3" i="3"/>
  <c r="J6" i="3"/>
  <c r="G2" i="3"/>
  <c r="L12" i="3" l="1"/>
  <c r="K12" i="3"/>
  <c r="L16" i="3"/>
  <c r="K16" i="3"/>
  <c r="L18" i="3"/>
  <c r="K18" i="3"/>
  <c r="L6" i="3"/>
  <c r="K6" i="3"/>
  <c r="L10" i="3"/>
  <c r="K10" i="3"/>
  <c r="K14" i="3"/>
  <c r="L14" i="3"/>
  <c r="K8" i="3"/>
  <c r="L8" i="3"/>
  <c r="J4" i="3"/>
  <c r="J5" i="3"/>
  <c r="J2" i="3"/>
  <c r="J3" i="3"/>
  <c r="L4" i="3" l="1"/>
  <c r="K4" i="3"/>
  <c r="L2" i="3"/>
  <c r="K2" i="3"/>
</calcChain>
</file>

<file path=xl/sharedStrings.xml><?xml version="1.0" encoding="utf-8"?>
<sst xmlns="http://schemas.openxmlformats.org/spreadsheetml/2006/main" count="42" uniqueCount="39">
  <si>
    <t>Sample</t>
  </si>
  <si>
    <t>OD 420</t>
  </si>
  <si>
    <t>OD 550</t>
  </si>
  <si>
    <t>OD 600</t>
  </si>
  <si>
    <t>Start</t>
  </si>
  <si>
    <t>Start Time (min)</t>
  </si>
  <si>
    <t>Tube</t>
  </si>
  <si>
    <t>End Time (clock)</t>
  </si>
  <si>
    <t>End Time (min)</t>
  </si>
  <si>
    <t>Miller Units</t>
  </si>
  <si>
    <t>Average</t>
  </si>
  <si>
    <t>St Dev</t>
  </si>
  <si>
    <t>Sample A RT Rep 1</t>
  </si>
  <si>
    <t>Sample A RT Rep 2</t>
  </si>
  <si>
    <t>Sample B RT Rep 1</t>
  </si>
  <si>
    <t>Sample B RT Rep 2</t>
  </si>
  <si>
    <t>Sample C RT Rep 1</t>
  </si>
  <si>
    <t>Sample C RT Rep 2</t>
  </si>
  <si>
    <t>Sample A 30 Rep 1</t>
  </si>
  <si>
    <t>Sample A 30 Rep 2</t>
  </si>
  <si>
    <t>Sample B 30 Rep 1</t>
  </si>
  <si>
    <t>Sample B 30 Rep 2</t>
  </si>
  <si>
    <t>Sample C 30 Rep 1</t>
  </si>
  <si>
    <t>Sample C 30 Rep 2</t>
  </si>
  <si>
    <t>Sample A 37 Rep 1</t>
  </si>
  <si>
    <t>Sample A 37 Rep 2</t>
  </si>
  <si>
    <t>Sample B 37 Rep 1</t>
  </si>
  <si>
    <t>Sample B 37 Rep 2</t>
  </si>
  <si>
    <t>Sample C 37 Rep 1</t>
  </si>
  <si>
    <t>Sample C 37 Rep 2</t>
  </si>
  <si>
    <t>Sample A 37 Rep 1 - ONPG Test</t>
  </si>
  <si>
    <t>Sample A 37 Rep 2 - ONPG Test</t>
  </si>
  <si>
    <t>Sample B 37 Rep 1 - ONPG Test</t>
  </si>
  <si>
    <t>Sample C 37 Rep 1 - ONPG Test</t>
  </si>
  <si>
    <t>Sample B 37 Rep 2 - ONPG Test</t>
  </si>
  <si>
    <t>Sample C 37 Rep 2 - ONPG Test</t>
  </si>
  <si>
    <t>25C</t>
  </si>
  <si>
    <t>30C</t>
  </si>
  <si>
    <t>37C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</si>
</sst>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 (Body)"/>
    </font>
    <font>
      <b/>
      <sz val="14"/>
      <name val="Calibri (Body)"/>
    </font>
    <font>
      <sz val="14"/>
      <color rgb="FF000000"/>
      <name val="Calibri (Body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3" xfId="0" applyBorder="1"/>
    <xf numFmtId="165" fontId="0" fillId="0" borderId="3" xfId="0" applyNumberFormat="1" applyBorder="1"/>
    <xf numFmtId="2" fontId="0" fillId="0" borderId="3" xfId="0" applyNumberForma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6" fontId="3" fillId="0" borderId="3" xfId="0" applyNumberFormat="1" applyFont="1" applyBorder="1" applyAlignment="1">
      <alignment horizontal="center"/>
    </xf>
    <xf numFmtId="46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for Chart'!$C$3:$C$5</c:f>
                <c:numCache>
                  <c:formatCode>General</c:formatCode>
                  <c:ptCount val="3"/>
                  <c:pt idx="0">
                    <c:v>1.3373305123124026</c:v>
                  </c:pt>
                  <c:pt idx="1">
                    <c:v>0.92449928587176022</c:v>
                  </c:pt>
                  <c:pt idx="2">
                    <c:v>1.9233673965953479</c:v>
                  </c:pt>
                </c:numCache>
              </c:numRef>
            </c:plus>
            <c:minus>
              <c:numRef>
                <c:f>'Data for Chart'!$C$3:$C$5</c:f>
                <c:numCache>
                  <c:formatCode>General</c:formatCode>
                  <c:ptCount val="3"/>
                  <c:pt idx="0">
                    <c:v>1.3373305123124026</c:v>
                  </c:pt>
                  <c:pt idx="1">
                    <c:v>0.92449928587176022</c:v>
                  </c:pt>
                  <c:pt idx="2">
                    <c:v>1.9233673965953479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 for Chart'!$A$3:$A$5</c:f>
              <c:strCache>
                <c:ptCount val="3"/>
                <c:pt idx="0">
                  <c:v>25C</c:v>
                </c:pt>
                <c:pt idx="1">
                  <c:v>30C</c:v>
                </c:pt>
                <c:pt idx="2">
                  <c:v>37C</c:v>
                </c:pt>
              </c:strCache>
            </c:strRef>
          </c:cat>
          <c:val>
            <c:numRef>
              <c:f>'Data for Chart'!$B$3:$B$5</c:f>
              <c:numCache>
                <c:formatCode>0.0</c:formatCode>
                <c:ptCount val="3"/>
                <c:pt idx="0">
                  <c:v>53.901850427903817</c:v>
                </c:pt>
                <c:pt idx="1">
                  <c:v>50.105087606774966</c:v>
                </c:pt>
                <c:pt idx="2">
                  <c:v>47.610328364125827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C-4347-BFB5-A634689D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585008"/>
        <c:axId val="1015585392"/>
      </c:barChart>
      <c:catAx>
        <c:axId val="10155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392"/>
        <c:crosses val="autoZero"/>
        <c:auto val="1"/>
        <c:lblAlgn val="ctr"/>
        <c:lblOffset val="100"/>
        <c:noMultiLvlLbl val="0"/>
      </c:catAx>
      <c:valAx>
        <c:axId val="1015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Beta-galactosidase Activity </a:t>
                </a:r>
              </a:p>
              <a:p>
                <a:pPr>
                  <a:defRPr sz="1400" b="1"/>
                </a:pPr>
                <a:r>
                  <a:rPr lang="en-US" sz="1400" b="1"/>
                  <a:t>Miller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488950</xdr:colOff>
      <xdr:row>2</xdr:row>
      <xdr:rowOff>146050</xdr:rowOff>
    </xdr:from>
    <xdr:to>
      <xdr:col>12</xdr:col>
      <xdr:colOff>762000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5BF459-942C-9146-A20F-F511D8EF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C542-846C-184B-AB22-DBEC6ADB4925}">
  <dimension ref="A1:L25"/>
  <sheetViews>
    <sheetView topLeftCell="D1" workbookViewId="0">
      <selection activeCell="J2" sqref="J2"/>
    </sheetView>
  </sheetViews>
  <sheetFormatPr defaultColWidth="10.6640625" defaultRowHeight="15.5"/>
  <cols>
    <col min="1" max="1" width="6.5" bestFit="1" customWidth="1"/>
    <col min="2" max="2" width="37.5" customWidth="1"/>
    <col min="4" max="4" width="7.33203125" bestFit="1" customWidth="1"/>
    <col min="6" max="6" width="12.5" customWidth="1"/>
    <col min="8" max="8" width="13" customWidth="1"/>
    <col min="9" max="9" width="18.83203125" customWidth="1"/>
  </cols>
  <sheetData>
    <row r="1" spans="1:12" ht="54.5" thickBot="1">
      <c r="A1" s="8" t="s">
        <v>6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ht="17.5">
      <c r="A2" s="10">
        <v>1</v>
      </c>
      <c r="B2" s="10" t="s">
        <v>12</v>
      </c>
      <c r="C2" s="11">
        <v>0.245</v>
      </c>
      <c r="D2" s="11">
        <v>6.0000000000000001E-3</v>
      </c>
      <c r="E2" s="11">
        <v>0.439</v>
      </c>
      <c r="F2" s="10">
        <v>5</v>
      </c>
      <c r="G2" s="11">
        <f>F2/60</f>
        <v>8.3333333333333329E-2</v>
      </c>
      <c r="H2" s="17">
        <v>1.8368055555555556</v>
      </c>
      <c r="I2" s="11">
        <v>44.082999999999998</v>
      </c>
      <c r="J2" s="12">
        <f>(1000* (C2-1.75 * (D2)))/(E2*0.2*(I2-G2))</f>
        <v>60.701433145736715</v>
      </c>
      <c r="K2" s="12">
        <f>AVERAGE(J2:J3)</f>
        <v>58.500954717411744</v>
      </c>
      <c r="L2" s="12">
        <f>STDEV(J2:J3)</f>
        <v>3.111946437046611</v>
      </c>
    </row>
    <row r="3" spans="1:12" ht="17.5">
      <c r="A3" s="13">
        <v>2</v>
      </c>
      <c r="B3" s="10" t="s">
        <v>13</v>
      </c>
      <c r="C3" s="14">
        <v>0.22800000000000001</v>
      </c>
      <c r="D3" s="14">
        <v>6.0000000000000001E-3</v>
      </c>
      <c r="E3" s="11">
        <v>0.439</v>
      </c>
      <c r="F3" s="13">
        <v>5</v>
      </c>
      <c r="G3" s="14">
        <f t="shared" ref="G3:G19" si="0">F3/60</f>
        <v>8.3333333333333329E-2</v>
      </c>
      <c r="H3" s="17">
        <v>1.8368055555555556</v>
      </c>
      <c r="I3" s="11">
        <f>44+G3</f>
        <v>44.083333333333336</v>
      </c>
      <c r="J3" s="15">
        <f t="shared" ref="J3:J19" si="1">(1000* (C3-1.75 * (D3)))/(E3*0.2*(I3-G3))</f>
        <v>56.300476289086767</v>
      </c>
      <c r="K3" s="15"/>
      <c r="L3" s="15"/>
    </row>
    <row r="4" spans="1:12" ht="17.5">
      <c r="A4" s="13">
        <v>3</v>
      </c>
      <c r="B4" s="10" t="s">
        <v>14</v>
      </c>
      <c r="C4" s="14">
        <v>0.23599999999999999</v>
      </c>
      <c r="D4" s="14">
        <v>1.0999999999999999E-2</v>
      </c>
      <c r="E4" s="14">
        <v>0.45400000000000001</v>
      </c>
      <c r="F4" s="13">
        <v>10</v>
      </c>
      <c r="G4" s="14">
        <f t="shared" si="0"/>
        <v>0.16666666666666666</v>
      </c>
      <c r="H4" s="18">
        <v>1.8402777777777777</v>
      </c>
      <c r="I4" s="11">
        <f t="shared" ref="I4:I19" si="2">44+G4</f>
        <v>44.166666666666664</v>
      </c>
      <c r="J4" s="15">
        <f t="shared" si="1"/>
        <v>54.2526031237485</v>
      </c>
      <c r="K4" s="15">
        <f>AVERAGE(J4:J5)</f>
        <v>53.220114136964355</v>
      </c>
      <c r="L4" s="15">
        <f>STDEV(J4:J5)</f>
        <v>1.460159928110988</v>
      </c>
    </row>
    <row r="5" spans="1:12" ht="17.5">
      <c r="A5" s="13">
        <v>4</v>
      </c>
      <c r="B5" s="10" t="s">
        <v>15</v>
      </c>
      <c r="C5" s="14">
        <v>0.219</v>
      </c>
      <c r="D5" s="14">
        <v>6.0000000000000001E-3</v>
      </c>
      <c r="E5" s="14">
        <v>0.45400000000000001</v>
      </c>
      <c r="F5" s="13">
        <v>10</v>
      </c>
      <c r="G5" s="14">
        <f t="shared" si="0"/>
        <v>0.16666666666666666</v>
      </c>
      <c r="H5" s="18">
        <v>1.8402777777777777</v>
      </c>
      <c r="I5" s="11">
        <f t="shared" si="2"/>
        <v>44.166666666666664</v>
      </c>
      <c r="J5" s="15">
        <f t="shared" si="1"/>
        <v>52.187625150180217</v>
      </c>
      <c r="K5" s="15"/>
      <c r="L5" s="15"/>
    </row>
    <row r="6" spans="1:12" ht="17.5">
      <c r="A6" s="13">
        <v>5</v>
      </c>
      <c r="B6" s="10" t="s">
        <v>16</v>
      </c>
      <c r="C6" s="14">
        <v>0.22900000000000001</v>
      </c>
      <c r="D6" s="14">
        <v>1.2E-2</v>
      </c>
      <c r="E6" s="14">
        <v>0.47599999999999998</v>
      </c>
      <c r="F6" s="13">
        <v>15</v>
      </c>
      <c r="G6" s="14">
        <f t="shared" si="0"/>
        <v>0.25</v>
      </c>
      <c r="H6" s="18">
        <v>1.84375</v>
      </c>
      <c r="I6" s="11">
        <f t="shared" si="2"/>
        <v>44.25</v>
      </c>
      <c r="J6" s="15">
        <f t="shared" si="1"/>
        <v>49.65622612681436</v>
      </c>
      <c r="K6" s="15">
        <f>AVERAGE(J6:J7)</f>
        <v>49.984482429335365</v>
      </c>
      <c r="L6" s="15">
        <f>STDEV(J6:J7)</f>
        <v>0.46422451495965122</v>
      </c>
    </row>
    <row r="7" spans="1:12" ht="17.5">
      <c r="A7" s="13">
        <v>6</v>
      </c>
      <c r="B7" s="10" t="s">
        <v>17</v>
      </c>
      <c r="C7" s="14">
        <v>0.223</v>
      </c>
      <c r="D7" s="14">
        <v>7.0000000000000001E-3</v>
      </c>
      <c r="E7" s="14">
        <v>0.47599999999999998</v>
      </c>
      <c r="F7" s="13">
        <v>15</v>
      </c>
      <c r="G7" s="14">
        <f t="shared" si="0"/>
        <v>0.25</v>
      </c>
      <c r="H7" s="18">
        <v>1.84375</v>
      </c>
      <c r="I7" s="11">
        <f t="shared" si="2"/>
        <v>44.25</v>
      </c>
      <c r="J7" s="15">
        <f t="shared" si="1"/>
        <v>50.312738731856371</v>
      </c>
      <c r="K7" s="15"/>
      <c r="L7" s="15"/>
    </row>
    <row r="8" spans="1:12" ht="17.5">
      <c r="A8" s="13">
        <v>7</v>
      </c>
      <c r="B8" s="10" t="s">
        <v>18</v>
      </c>
      <c r="C8" s="14">
        <v>0.23499999999999999</v>
      </c>
      <c r="D8" s="14">
        <v>4.0000000000000001E-3</v>
      </c>
      <c r="E8" s="14">
        <v>0.46300000000000002</v>
      </c>
      <c r="F8" s="13">
        <v>20</v>
      </c>
      <c r="G8" s="14">
        <f t="shared" si="0"/>
        <v>0.33333333333333331</v>
      </c>
      <c r="H8" s="18">
        <v>1.8472222222222223</v>
      </c>
      <c r="I8" s="11">
        <f t="shared" si="2"/>
        <v>44.333333333333336</v>
      </c>
      <c r="J8" s="15">
        <f t="shared" si="1"/>
        <v>55.959159630865877</v>
      </c>
      <c r="K8" s="15">
        <f>AVERAGE(J8:J9)</f>
        <v>54.17975652856861</v>
      </c>
      <c r="L8" s="15">
        <f>STDEV(J8:J9)</f>
        <v>2.5164560001975533</v>
      </c>
    </row>
    <row r="9" spans="1:12" ht="17.5">
      <c r="A9" s="13">
        <v>8</v>
      </c>
      <c r="B9" s="10" t="s">
        <v>19</v>
      </c>
      <c r="C9" s="14">
        <v>0.224</v>
      </c>
      <c r="D9" s="14">
        <v>6.0000000000000001E-3</v>
      </c>
      <c r="E9" s="14">
        <v>0.46300000000000002</v>
      </c>
      <c r="F9" s="13">
        <v>20</v>
      </c>
      <c r="G9" s="14">
        <f t="shared" si="0"/>
        <v>0.33333333333333331</v>
      </c>
      <c r="H9" s="18">
        <v>1.8472222222222223</v>
      </c>
      <c r="I9" s="11">
        <f t="shared" si="2"/>
        <v>44.333333333333336</v>
      </c>
      <c r="J9" s="15">
        <f t="shared" si="1"/>
        <v>52.400353426271344</v>
      </c>
      <c r="K9" s="15"/>
      <c r="L9" s="15"/>
    </row>
    <row r="10" spans="1:12" ht="17.5">
      <c r="A10" s="13">
        <v>9</v>
      </c>
      <c r="B10" s="10" t="s">
        <v>20</v>
      </c>
      <c r="C10" s="14">
        <v>0.22700000000000001</v>
      </c>
      <c r="D10" s="14">
        <v>8.0000000000000002E-3</v>
      </c>
      <c r="E10" s="14">
        <v>0.48099999999999998</v>
      </c>
      <c r="F10" s="13">
        <v>25</v>
      </c>
      <c r="G10" s="14">
        <f t="shared" si="0"/>
        <v>0.41666666666666669</v>
      </c>
      <c r="H10" s="18">
        <v>1.8506944444444444</v>
      </c>
      <c r="I10" s="11">
        <f t="shared" si="2"/>
        <v>44.416666666666664</v>
      </c>
      <c r="J10" s="15">
        <f t="shared" si="1"/>
        <v>50.32130032130032</v>
      </c>
      <c r="K10" s="15">
        <f>AVERAGE(J10:J11)</f>
        <v>48.815205065205063</v>
      </c>
      <c r="L10" s="15">
        <f>STDEV(J10:J11)</f>
        <v>2.1299403373956975</v>
      </c>
    </row>
    <row r="11" spans="1:12" ht="17.5">
      <c r="A11" s="13">
        <v>10</v>
      </c>
      <c r="B11" s="10" t="s">
        <v>21</v>
      </c>
      <c r="C11" s="14">
        <v>0.251</v>
      </c>
      <c r="D11" s="14">
        <v>2.9000000000000001E-2</v>
      </c>
      <c r="E11" s="14">
        <v>0.48099999999999998</v>
      </c>
      <c r="F11" s="13">
        <v>25</v>
      </c>
      <c r="G11" s="14">
        <f t="shared" si="0"/>
        <v>0.41666666666666669</v>
      </c>
      <c r="H11" s="18">
        <v>1.8506944444444444</v>
      </c>
      <c r="I11" s="11">
        <f t="shared" si="2"/>
        <v>44.416666666666664</v>
      </c>
      <c r="J11" s="15">
        <f t="shared" si="1"/>
        <v>47.309109809109799</v>
      </c>
      <c r="K11" s="15"/>
      <c r="L11" s="15"/>
    </row>
    <row r="12" spans="1:12" ht="17.5">
      <c r="A12" s="13">
        <v>11</v>
      </c>
      <c r="B12" s="10" t="s">
        <v>22</v>
      </c>
      <c r="C12" s="14">
        <v>0.22800000000000001</v>
      </c>
      <c r="D12" s="14">
        <v>8.9999999999999993E-3</v>
      </c>
      <c r="E12" s="14">
        <v>0.504</v>
      </c>
      <c r="F12" s="13">
        <v>30</v>
      </c>
      <c r="G12" s="14">
        <f t="shared" si="0"/>
        <v>0.5</v>
      </c>
      <c r="H12" s="18">
        <v>1.8541666666666667</v>
      </c>
      <c r="I12" s="11">
        <f t="shared" si="2"/>
        <v>44.5</v>
      </c>
      <c r="J12" s="15">
        <f t="shared" si="1"/>
        <v>47.855790043290042</v>
      </c>
      <c r="K12" s="15">
        <f>AVERAGE(J12:J13)</f>
        <v>47.32030122655123</v>
      </c>
      <c r="L12" s="15">
        <f>STDEV(J12:J13)</f>
        <v>0.75729554713114955</v>
      </c>
    </row>
    <row r="13" spans="1:12" ht="17.5">
      <c r="A13" s="13">
        <v>12</v>
      </c>
      <c r="B13" s="10" t="s">
        <v>23</v>
      </c>
      <c r="C13" s="14">
        <v>0.22500000000000001</v>
      </c>
      <c r="D13" s="14">
        <v>0.01</v>
      </c>
      <c r="E13" s="14">
        <v>0.504</v>
      </c>
      <c r="F13" s="13">
        <v>30</v>
      </c>
      <c r="G13" s="14">
        <f t="shared" si="0"/>
        <v>0.5</v>
      </c>
      <c r="H13" s="18">
        <v>1.8541666666666667</v>
      </c>
      <c r="I13" s="11">
        <f t="shared" si="2"/>
        <v>44.5</v>
      </c>
      <c r="J13" s="15">
        <f t="shared" si="1"/>
        <v>46.784812409812417</v>
      </c>
      <c r="K13" s="15"/>
      <c r="L13" s="15"/>
    </row>
    <row r="14" spans="1:12" ht="17.5">
      <c r="A14" s="13">
        <v>13</v>
      </c>
      <c r="B14" s="16" t="s">
        <v>24</v>
      </c>
      <c r="C14" s="14">
        <v>0.23899999999999999</v>
      </c>
      <c r="D14" s="14">
        <v>1.0999999999999999E-2</v>
      </c>
      <c r="E14" s="14">
        <v>0.49</v>
      </c>
      <c r="F14" s="13">
        <v>35</v>
      </c>
      <c r="G14" s="14">
        <f t="shared" si="0"/>
        <v>0.58333333333333337</v>
      </c>
      <c r="H14" s="18">
        <v>1.8576388888888891</v>
      </c>
      <c r="I14" s="11">
        <f t="shared" si="2"/>
        <v>44.583333333333336</v>
      </c>
      <c r="J14" s="15">
        <f t="shared" si="1"/>
        <v>50.962430426716139</v>
      </c>
      <c r="K14" s="15">
        <f>AVERAGE(J14:J15)</f>
        <v>50.701530612244895</v>
      </c>
      <c r="L14" s="15">
        <f>STDEV(J14:J15)</f>
        <v>0.36896805604586319</v>
      </c>
    </row>
    <row r="15" spans="1:12" ht="17.5">
      <c r="A15" s="13">
        <v>14</v>
      </c>
      <c r="B15" s="16" t="s">
        <v>25</v>
      </c>
      <c r="C15" s="14">
        <v>0.23499999999999999</v>
      </c>
      <c r="D15" s="14">
        <v>0.01</v>
      </c>
      <c r="E15" s="14">
        <v>0.49</v>
      </c>
      <c r="F15" s="13">
        <v>35</v>
      </c>
      <c r="G15" s="14">
        <f t="shared" si="0"/>
        <v>0.58333333333333337</v>
      </c>
      <c r="H15" s="18">
        <v>1.8576388888888891</v>
      </c>
      <c r="I15" s="11">
        <f t="shared" si="2"/>
        <v>44.583333333333336</v>
      </c>
      <c r="J15" s="15">
        <f t="shared" si="1"/>
        <v>50.440630797773643</v>
      </c>
      <c r="K15" s="15"/>
      <c r="L15" s="15"/>
    </row>
    <row r="16" spans="1:12" ht="17.5">
      <c r="A16" s="13">
        <v>15</v>
      </c>
      <c r="B16" s="16" t="s">
        <v>26</v>
      </c>
      <c r="C16" s="14">
        <v>0.24199999999999999</v>
      </c>
      <c r="D16" s="14">
        <v>8.9999999999999993E-3</v>
      </c>
      <c r="E16" s="14">
        <v>0.50800000000000001</v>
      </c>
      <c r="F16" s="13">
        <v>40</v>
      </c>
      <c r="G16" s="14">
        <f t="shared" si="0"/>
        <v>0.66666666666666663</v>
      </c>
      <c r="H16" s="18">
        <v>1.8611111111111109</v>
      </c>
      <c r="I16" s="11">
        <f t="shared" si="2"/>
        <v>44.666666666666664</v>
      </c>
      <c r="J16" s="15">
        <f t="shared" si="1"/>
        <v>50.610683607730849</v>
      </c>
      <c r="K16" s="15">
        <f>AVERAGE(J16:J17)</f>
        <v>47.814513242662841</v>
      </c>
      <c r="L16" s="15">
        <f>STDEV(J16:J17)</f>
        <v>3.9543820529849052</v>
      </c>
    </row>
    <row r="17" spans="1:12" ht="17.5">
      <c r="A17" s="13">
        <v>16</v>
      </c>
      <c r="B17" s="16" t="s">
        <v>27</v>
      </c>
      <c r="C17" s="14">
        <v>0.217</v>
      </c>
      <c r="D17" s="14">
        <v>8.9999999999999993E-3</v>
      </c>
      <c r="E17" s="14">
        <v>0.50800000000000001</v>
      </c>
      <c r="F17" s="13">
        <v>40</v>
      </c>
      <c r="G17" s="14">
        <f t="shared" si="0"/>
        <v>0.66666666666666663</v>
      </c>
      <c r="H17" s="18">
        <v>1.8611111111111109</v>
      </c>
      <c r="I17" s="11">
        <f t="shared" si="2"/>
        <v>44.666666666666664</v>
      </c>
      <c r="J17" s="15">
        <f t="shared" si="1"/>
        <v>45.018342877594833</v>
      </c>
      <c r="K17" s="15"/>
      <c r="L17" s="15"/>
    </row>
    <row r="18" spans="1:12" ht="17.5">
      <c r="A18" s="13">
        <v>17</v>
      </c>
      <c r="B18" s="16" t="s">
        <v>28</v>
      </c>
      <c r="C18" s="14">
        <v>0.224</v>
      </c>
      <c r="D18" s="14">
        <v>8.9999999999999993E-3</v>
      </c>
      <c r="E18" s="14">
        <v>0.52600000000000002</v>
      </c>
      <c r="F18" s="13">
        <v>45</v>
      </c>
      <c r="G18" s="14">
        <f t="shared" si="0"/>
        <v>0.75</v>
      </c>
      <c r="H18" s="18">
        <v>1.8645833333333333</v>
      </c>
      <c r="I18" s="11">
        <f t="shared" si="2"/>
        <v>44.75</v>
      </c>
      <c r="J18" s="15">
        <f t="shared" si="1"/>
        <v>44.990062219149664</v>
      </c>
      <c r="K18" s="15">
        <f>AVERAGE(J18:J19)</f>
        <v>44.314941237469739</v>
      </c>
      <c r="L18" s="15">
        <f>STDEV(J18:J19)</f>
        <v>0.95476524853438227</v>
      </c>
    </row>
    <row r="19" spans="1:12" ht="17.5">
      <c r="A19" s="13">
        <v>18</v>
      </c>
      <c r="B19" s="16" t="s">
        <v>29</v>
      </c>
      <c r="C19" s="14">
        <v>0.216</v>
      </c>
      <c r="D19" s="14">
        <v>8.0000000000000002E-3</v>
      </c>
      <c r="E19" s="14">
        <v>0.52600000000000002</v>
      </c>
      <c r="F19" s="13">
        <v>45</v>
      </c>
      <c r="G19" s="14">
        <f t="shared" si="0"/>
        <v>0.75</v>
      </c>
      <c r="H19" s="18">
        <v>1.8645833333333333</v>
      </c>
      <c r="I19" s="11">
        <f t="shared" si="2"/>
        <v>44.75</v>
      </c>
      <c r="J19" s="15">
        <f t="shared" si="1"/>
        <v>43.639820255789822</v>
      </c>
      <c r="K19" s="15"/>
      <c r="L19" s="15"/>
    </row>
    <row r="20" spans="1:12" ht="17.5">
      <c r="A20" s="13">
        <v>19</v>
      </c>
      <c r="B20" s="16" t="s">
        <v>30</v>
      </c>
      <c r="C20" s="14">
        <v>0.223</v>
      </c>
      <c r="D20" s="14">
        <v>8.9999999999999993E-3</v>
      </c>
      <c r="E20" s="14">
        <v>0.49</v>
      </c>
      <c r="F20" s="13">
        <v>125</v>
      </c>
      <c r="G20" s="14">
        <f t="shared" ref="G20:G25" si="3">F20/60</f>
        <v>2.0833333333333335</v>
      </c>
      <c r="H20" s="18">
        <v>1.8993055555555556</v>
      </c>
      <c r="I20" s="11">
        <f>45.583</f>
        <v>45.582999999999998</v>
      </c>
      <c r="J20" s="15">
        <f t="shared" ref="J20:J25" si="4">(1000* (C20-1.75 * (D20)))/(E20*0.2*(I20-G20))</f>
        <v>48.616370662626082</v>
      </c>
      <c r="K20" s="15">
        <f>AVERAGE(J20:J21)</f>
        <v>50.141130176773586</v>
      </c>
      <c r="L20" s="15">
        <f>STDEV(J20:J21)</f>
        <v>2.1563355842648071</v>
      </c>
    </row>
    <row r="21" spans="1:12" ht="17.5">
      <c r="A21" s="13">
        <v>20</v>
      </c>
      <c r="B21" s="16" t="s">
        <v>31</v>
      </c>
      <c r="C21" s="14">
        <v>0.23599999999999999</v>
      </c>
      <c r="D21" s="14">
        <v>8.9999999999999993E-3</v>
      </c>
      <c r="E21" s="14">
        <v>0.49</v>
      </c>
      <c r="F21" s="13">
        <v>125</v>
      </c>
      <c r="G21" s="14">
        <f t="shared" si="3"/>
        <v>2.0833333333333335</v>
      </c>
      <c r="H21" s="18">
        <v>1.8993055555555556</v>
      </c>
      <c r="I21" s="11">
        <f>45.583</f>
        <v>45.582999999999998</v>
      </c>
      <c r="J21" s="15">
        <f t="shared" si="4"/>
        <v>51.665889690921084</v>
      </c>
      <c r="K21" s="15"/>
      <c r="L21" s="15"/>
    </row>
    <row r="22" spans="1:12" ht="17.5">
      <c r="A22" s="13">
        <v>21</v>
      </c>
      <c r="B22" s="16" t="s">
        <v>32</v>
      </c>
      <c r="C22" s="14">
        <v>0.22800000000000001</v>
      </c>
      <c r="D22" s="14">
        <v>8.0000000000000002E-3</v>
      </c>
      <c r="E22" s="14">
        <v>0.50800000000000001</v>
      </c>
      <c r="F22" s="13">
        <v>130</v>
      </c>
      <c r="G22" s="14">
        <f t="shared" si="3"/>
        <v>2.1666666666666665</v>
      </c>
      <c r="H22" s="18">
        <v>1.9027777777777777</v>
      </c>
      <c r="I22" s="11">
        <v>45.667000000000002</v>
      </c>
      <c r="J22" s="15">
        <f t="shared" si="4"/>
        <v>48.420300517201206</v>
      </c>
      <c r="K22" s="15">
        <f>AVERAGE(J22:J23)</f>
        <v>48.957675347707529</v>
      </c>
      <c r="L22" s="15">
        <f>STDEV(J22:J23)</f>
        <v>0.7599627733799853</v>
      </c>
    </row>
    <row r="23" spans="1:12" ht="17.5">
      <c r="A23" s="13">
        <v>22</v>
      </c>
      <c r="B23" s="16" t="s">
        <v>34</v>
      </c>
      <c r="C23" s="14">
        <v>0.23799999999999999</v>
      </c>
      <c r="D23" s="14">
        <v>1.0999999999999999E-2</v>
      </c>
      <c r="E23" s="14">
        <v>0.50800000000000001</v>
      </c>
      <c r="F23" s="13">
        <v>130</v>
      </c>
      <c r="G23" s="14">
        <f t="shared" si="3"/>
        <v>2.1666666666666665</v>
      </c>
      <c r="H23" s="18">
        <v>1.9027777777777777</v>
      </c>
      <c r="I23" s="11">
        <v>45.667000000000002</v>
      </c>
      <c r="J23" s="15">
        <f t="shared" si="4"/>
        <v>49.495050178213852</v>
      </c>
      <c r="K23" s="15"/>
      <c r="L23" s="15"/>
    </row>
    <row r="24" spans="1:12" ht="17.5">
      <c r="A24" s="13">
        <v>23</v>
      </c>
      <c r="B24" s="16" t="s">
        <v>33</v>
      </c>
      <c r="C24" s="14">
        <v>0.23499999999999999</v>
      </c>
      <c r="D24" s="14">
        <v>1.0999999999999999E-2</v>
      </c>
      <c r="E24" s="14">
        <v>0.52600000000000002</v>
      </c>
      <c r="F24" s="13">
        <v>135</v>
      </c>
      <c r="G24" s="14">
        <f t="shared" si="3"/>
        <v>2.25</v>
      </c>
      <c r="H24" s="18">
        <v>1.90625</v>
      </c>
      <c r="I24" s="11">
        <v>45.75</v>
      </c>
      <c r="J24" s="15">
        <f t="shared" si="4"/>
        <v>47.146103754206536</v>
      </c>
      <c r="K24" s="15">
        <f>AVERAGE(J24:J25)</f>
        <v>46.927581836458188</v>
      </c>
      <c r="L24" s="15">
        <f>STDEV(J24:J25)</f>
        <v>0.30903665975549099</v>
      </c>
    </row>
    <row r="25" spans="1:12" ht="17.5">
      <c r="A25" s="13">
        <v>24</v>
      </c>
      <c r="B25" s="16" t="s">
        <v>35</v>
      </c>
      <c r="C25" s="14">
        <v>0.23300000000000001</v>
      </c>
      <c r="D25" s="14">
        <v>1.0999999999999999E-2</v>
      </c>
      <c r="E25" s="14">
        <v>0.52600000000000002</v>
      </c>
      <c r="F25" s="13">
        <v>135</v>
      </c>
      <c r="G25" s="14">
        <f t="shared" si="3"/>
        <v>2.25</v>
      </c>
      <c r="H25" s="18">
        <v>1.90625</v>
      </c>
      <c r="I25" s="11">
        <v>45.75</v>
      </c>
      <c r="J25" s="15">
        <f t="shared" si="4"/>
        <v>46.709059918709841</v>
      </c>
      <c r="K25" s="15"/>
      <c r="L25" s="15"/>
    </row>
  </sheetData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F519-F380-954B-8553-58F1F0EFA6CC}">
  <dimension ref="A2:C5"/>
  <sheetViews>
    <sheetView tabSelected="1" workbookViewId="0">
      <selection activeCell="C6" sqref="C6"/>
    </sheetView>
  </sheetViews>
  <sheetFormatPr defaultColWidth="10.6640625" defaultRowHeight="15.5"/>
  <sheetData>
    <row r="2" spans="1:3" ht="16" thickBot="1">
      <c r="A2" s="7" t="s">
        <v>0</v>
      </c>
      <c r="B2" s="7" t="s">
        <v>9</v>
      </c>
      <c r="C2" s="7" t="s">
        <v>11</v>
      </c>
    </row>
    <row r="3" spans="1:3">
      <c r="A3" s="4" t="s">
        <v>36</v>
      </c>
      <c r="B3" s="5">
        <f>AVERAGE('B-Gal Assay MJS '!K2,'B-Gal Assay MJS '!K4,'B-Gal Assay MJS '!K6)</f>
        <v>53.901850427903817</v>
      </c>
      <c r="C3" s="6">
        <f>STDEV('B-Gal Assay MJS '!L2,'B-Gal Assay MJS '!L4,'B-Gal Assay MJS '!L6)</f>
        <v>1.3373305123124026</v>
      </c>
    </row>
    <row r="4" spans="1:3">
      <c r="A4" s="1" t="s">
        <v>37</v>
      </c>
      <c r="B4" s="2">
        <f>AVERAGE('B-Gal Assay MJS '!K8,'B-Gal Assay MJS '!K10,'B-Gal Assay MJS '!K12)</f>
        <v>50.105087606774966</v>
      </c>
      <c r="C4" s="3">
        <f>STDEV('B-Gal Assay MJS '!L8,'B-Gal Assay MJS '!L10,'B-Gal Assay MJS '!L12)</f>
        <v>0.92449928587176022</v>
      </c>
    </row>
    <row r="5" spans="1:3">
      <c r="A5" s="1" t="s">
        <v>38</v>
      </c>
      <c r="B5" s="2">
        <f>AVERAGE('B-Gal Assay MJS '!K14,'B-Gal Assay MJS '!K16,'B-Gal Assay MJS '!K18)</f>
        <v>47.610328364125827</v>
      </c>
      <c r="C5" s="3">
        <f>STDEV('B-Gal Assay MJS '!L14,'B-Gal Assay MJS '!L16,'B-Gal Assay MJS '!L18)</f>
        <v>1.9233673965953479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B-Gal Assay MJS </vt:lpstr>
      <vt:lpstr>Data for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2019-07-09T13:05:08Z</cp:lastPrinted>
  <dcterms:created xsi:type="dcterms:W3CDTF">2019-07-02T00:41:37Z</dcterms:created>
  <dcterms:modified xsi:type="dcterms:W3CDTF">2019-07-16T20:05:38Z</dcterms:modified>
</cp:coreProperties>
</file>