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Jamie Wandzilak\"/>
    </mc:Choice>
  </mc:AlternateContent>
  <xr:revisionPtr revIDLastSave="0" documentId="13_ncr:1_{A87CD6A9-9211-41C1-8FA4-FD34C25B8BE2}" xr6:coauthVersionLast="43" xr6:coauthVersionMax="43" xr10:uidLastSave="{00000000-0000-0000-0000-000000000000}"/>
  <bookViews>
    <workbookView xWindow="-110" yWindow="-110" windowWidth="19420" windowHeight="10420" tabRatio="500" activeTab="2" xr2:uid="{00000000-000D-0000-FFFF-FFFF00000000}"/>
  </bookViews>
  <sheets>
    <sheet name="ExperimentalSetup" sheetId="1" r:id="rId1"/>
    <sheet name="Sheet1" sheetId="6" r:id="rId2"/>
    <sheet name="T=24 " sheetId="8" r:id="rId3"/>
    <sheet name="Plate Needs" sheetId="5" r:id="rId4"/>
    <sheet name="Inoculum" sheetId="9" r:id="rId5"/>
    <sheet name="T=2" sheetId="10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" i="9" l="1"/>
  <c r="M11" i="9"/>
  <c r="M9" i="9"/>
  <c r="M7" i="9"/>
  <c r="M5" i="9"/>
  <c r="M3" i="9"/>
  <c r="T7" i="8"/>
  <c r="T8" i="8"/>
  <c r="S7" i="8"/>
  <c r="S8" i="8"/>
  <c r="Q7" i="8"/>
  <c r="Q8" i="8"/>
  <c r="Q6" i="8"/>
  <c r="P8" i="8"/>
  <c r="P7" i="8"/>
  <c r="P6" i="8"/>
  <c r="P4" i="8"/>
  <c r="P3" i="8"/>
  <c r="M14" i="8"/>
  <c r="M13" i="8"/>
  <c r="M12" i="8"/>
  <c r="L20" i="8"/>
  <c r="L18" i="8"/>
  <c r="M18" i="8" s="1"/>
  <c r="L15" i="8"/>
  <c r="M15" i="8" s="1"/>
  <c r="L14" i="8"/>
  <c r="L13" i="8"/>
  <c r="L11" i="8"/>
  <c r="L10" i="8"/>
  <c r="L9" i="8"/>
  <c r="L7" i="8"/>
  <c r="L8" i="8"/>
  <c r="L6" i="8"/>
  <c r="M3" i="8"/>
  <c r="L5" i="8"/>
  <c r="L4" i="8"/>
  <c r="L3" i="8"/>
  <c r="N6" i="10"/>
  <c r="N7" i="10"/>
  <c r="N8" i="10"/>
  <c r="O7" i="10"/>
  <c r="O8" i="10"/>
  <c r="C23" i="9"/>
  <c r="C22" i="9"/>
  <c r="B23" i="9"/>
  <c r="B22" i="9"/>
  <c r="B21" i="9"/>
  <c r="I3" i="9"/>
  <c r="H14" i="9"/>
  <c r="H13" i="9"/>
  <c r="H10" i="9"/>
  <c r="H9" i="9"/>
  <c r="H8" i="9"/>
  <c r="H7" i="9"/>
  <c r="H6" i="9"/>
  <c r="H5" i="9"/>
  <c r="H4" i="9"/>
  <c r="H3" i="9"/>
  <c r="M20" i="8"/>
  <c r="L19" i="8"/>
  <c r="M19" i="8" s="1"/>
  <c r="L17" i="8"/>
  <c r="M17" i="8" s="1"/>
  <c r="L16" i="8"/>
  <c r="M16" i="8" s="1"/>
  <c r="L11" i="9"/>
  <c r="K11" i="9"/>
  <c r="J11" i="9"/>
  <c r="J13" i="9"/>
  <c r="L13" i="9" s="1"/>
  <c r="I11" i="9"/>
  <c r="I13" i="9"/>
  <c r="K13" i="9" s="1"/>
  <c r="H11" i="9"/>
  <c r="H12" i="9"/>
  <c r="L8" i="10" l="1"/>
  <c r="L7" i="10"/>
  <c r="L6" i="10"/>
  <c r="K8" i="10"/>
  <c r="K6" i="10"/>
  <c r="K7" i="10"/>
  <c r="K3" i="10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R22" i="1" l="1"/>
  <c r="D15" i="9" l="1"/>
  <c r="E15" i="9" s="1"/>
  <c r="F15" i="9" s="1"/>
  <c r="F3" i="10"/>
  <c r="G3" i="10" s="1"/>
  <c r="F4" i="10"/>
  <c r="G4" i="10" s="1"/>
  <c r="F5" i="10"/>
  <c r="G5" i="10" s="1"/>
  <c r="F6" i="10"/>
  <c r="G6" i="10" s="1"/>
  <c r="F7" i="10"/>
  <c r="G7" i="10" s="1"/>
  <c r="F8" i="10"/>
  <c r="G8" i="10" s="1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J9" i="9"/>
  <c r="L9" i="9" s="1"/>
  <c r="C21" i="9" s="1"/>
  <c r="J7" i="9"/>
  <c r="L7" i="9" s="1"/>
  <c r="C20" i="9" s="1"/>
  <c r="J5" i="9"/>
  <c r="L5" i="9" s="1"/>
  <c r="C19" i="9" s="1"/>
  <c r="H23" i="8"/>
  <c r="I23" i="8" s="1"/>
  <c r="D23" i="8"/>
  <c r="E23" i="8" s="1"/>
  <c r="L12" i="8"/>
  <c r="M11" i="8"/>
  <c r="M10" i="8"/>
  <c r="M9" i="8"/>
  <c r="M8" i="8"/>
  <c r="M7" i="8"/>
  <c r="M6" i="8"/>
  <c r="M5" i="8"/>
  <c r="M4" i="8"/>
  <c r="T3" i="8" l="1"/>
  <c r="J3" i="9"/>
  <c r="L3" i="9" s="1"/>
  <c r="C18" i="9" s="1"/>
  <c r="L4" i="10"/>
  <c r="K4" i="10"/>
  <c r="H3" i="10"/>
  <c r="H18" i="10"/>
  <c r="H15" i="10"/>
  <c r="I7" i="9"/>
  <c r="K7" i="9" s="1"/>
  <c r="B20" i="9" s="1"/>
  <c r="I9" i="9"/>
  <c r="K9" i="9" s="1"/>
  <c r="L5" i="10"/>
  <c r="H9" i="10"/>
  <c r="H12" i="10"/>
  <c r="K5" i="10"/>
  <c r="H6" i="10"/>
  <c r="N5" i="10"/>
  <c r="N3" i="10"/>
  <c r="L3" i="10"/>
  <c r="N4" i="10"/>
  <c r="O3" i="10"/>
  <c r="I5" i="9"/>
  <c r="K5" i="9" s="1"/>
  <c r="K3" i="9"/>
  <c r="S4" i="8"/>
  <c r="S6" i="8"/>
  <c r="S5" i="8"/>
  <c r="Q4" i="8"/>
  <c r="Q5" i="8"/>
  <c r="P5" i="8"/>
  <c r="T5" i="8" s="1"/>
  <c r="Q3" i="8"/>
  <c r="T6" i="8" l="1"/>
  <c r="T4" i="8"/>
  <c r="O4" i="10"/>
  <c r="O6" i="10"/>
  <c r="O5" i="10"/>
  <c r="B18" i="9"/>
  <c r="B19" i="9"/>
  <c r="P24" i="1" l="1"/>
  <c r="P10" i="1"/>
  <c r="B4" i="6" l="1"/>
  <c r="C7" i="5" l="1"/>
  <c r="C8" i="5" s="1"/>
  <c r="B7" i="5"/>
  <c r="B8" i="5" s="1"/>
  <c r="Q8" i="1"/>
  <c r="Q24" i="1"/>
  <c r="Q10" i="1"/>
  <c r="Q18" i="1" s="1"/>
  <c r="Q20" i="1" s="1"/>
  <c r="Q22" i="1" s="1"/>
  <c r="Q4" i="1"/>
  <c r="B9" i="5" l="1"/>
  <c r="P18" i="1"/>
  <c r="P20" i="1" s="1"/>
  <c r="P22" i="1" s="1"/>
  <c r="P4" i="1"/>
</calcChain>
</file>

<file path=xl/sharedStrings.xml><?xml version="1.0" encoding="utf-8"?>
<sst xmlns="http://schemas.openxmlformats.org/spreadsheetml/2006/main" count="254" uniqueCount="108">
  <si>
    <t xml:space="preserve"> </t>
  </si>
  <si>
    <t>Macrophage Calculations</t>
  </si>
  <si>
    <t>A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</si>
  <si>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</si>
  <si>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</si>
  <si>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</si>
  <si>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</si>
  <si>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</si>
  <si>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</si>
  <si>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</si>
  <si>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</si>
  <si>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</si>
  <si>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</si>
  <si>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</si>
  <si>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</si>
  <si>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</si>
  <si>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</si>
  <si>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</si>
  <si>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</si>
  <si>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</si>
  <si>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</si>
  <si>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</si>
  <si>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</si>
  <si>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</si>
  <si>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</si>
  <si>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</si>
  <si>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</si>
  <si>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</si>
  <si>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</si>
  <si>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</si>
  <si>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</si>
  <si>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</si>
  <si>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</si>
  <si>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</si>
  <si>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</si>
  <si>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</si>
  <si>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</si>
  <si>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</si>
  <si>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</si>
  <si>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1B</t>
  </si>
  <si>
    <t>2A</t>
  </si>
  <si>
    <t>2B</t>
  </si>
  <si>
    <t>3A</t>
  </si>
  <si>
    <t>3B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</si>
  <si>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</si>
  <si>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</si>
  <si>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</si>
  <si>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</si>
  <si>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</si>
  <si>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</si>
  <si>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</si>
  <si>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</si>
  <si>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</si>
  <si>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</si>
  <si>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</si>
  <si>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</si>
  <si>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</si>
  <si>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</si>
  <si>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</si>
  <si>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</si>
  <si>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*Plated 50 ul on circular plate</t>
  </si>
  <si>
    <t>T-test (vs LVS)</t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</si>
  <si>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</si>
  <si>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</si>
  <si>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</si>
  <si>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</si>
  <si>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</si>
  <si>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</si>
  <si>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</si>
  <si>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</si>
  <si>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</si>
  <si>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</si>
  <si>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</si>
  <si>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</si>
  <si>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</si>
  <si>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</si>
  <si>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</si>
  <si>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</si>
  <si>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</si>
  <si>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</si>
  <si>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&lt;- inoculum</t>
  </si>
  <si>
    <t>PBS</t>
  </si>
  <si>
    <t>"=1:1000"</t>
  </si>
  <si>
    <t>Square: 3 wells plated in duplicate x 3 strains (LVS, dPmra dPriM); Round: 3 wells plated in duplicate (∆pmrA only), 2 plates for control wells</t>
  </si>
  <si>
    <t>∆chaC</t>
  </si>
  <si>
    <t>∆chaC-Tn7-chaC</t>
  </si>
  <si>
    <t>Bacterial Calculation for ∆chaC</t>
  </si>
  <si>
    <t>6 strains in duplicate</t>
  </si>
  <si>
    <t>LVS +c</t>
  </si>
  <si>
    <t>∆chaC +c</t>
  </si>
  <si>
    <t>∆chaC-Tn7-chaC +c</t>
  </si>
  <si>
    <t>1C</t>
  </si>
  <si>
    <t>2C</t>
  </si>
  <si>
    <t>3C</t>
  </si>
  <si>
    <t>4A</t>
  </si>
  <si>
    <t>4B</t>
  </si>
  <si>
    <t>4C</t>
  </si>
  <si>
    <t>5A</t>
  </si>
  <si>
    <t>5B</t>
  </si>
  <si>
    <t>6A</t>
  </si>
  <si>
    <t>6B</t>
  </si>
  <si>
    <t>LVS+c</t>
  </si>
  <si>
    <t>∆chaC+c</t>
  </si>
  <si>
    <t>∆chaC-Tn7-chaC+c</t>
  </si>
  <si>
    <t>5C</t>
  </si>
  <si>
    <t>6C</t>
  </si>
  <si>
    <t>∆chaC-Tn7-chaC-V</t>
  </si>
  <si>
    <t>∆chaC-Tn7-chaC-V+c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</si>
</sst>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wrapText="1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0" xfId="0" applyNumberForma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 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 '!$Q$3:$Q$8</c:f>
                <c:numCache>
                  <c:formatCode>General</c:formatCode>
                  <c:ptCount val="6"/>
                  <c:pt idx="0">
                    <c:v>3637.3066958946424</c:v>
                  </c:pt>
                  <c:pt idx="1">
                    <c:v>256.96951829610697</c:v>
                  </c:pt>
                  <c:pt idx="2">
                    <c:v>17.320508075688775</c:v>
                  </c:pt>
                  <c:pt idx="3">
                    <c:v>1909.1883092036783</c:v>
                  </c:pt>
                  <c:pt idx="4">
                    <c:v>20000</c:v>
                  </c:pt>
                  <c:pt idx="5">
                    <c:v>3290.8965343808668</c:v>
                  </c:pt>
                </c:numCache>
              </c:numRef>
            </c:plus>
            <c:minus>
              <c:numRef>
                <c:f>'T=24 '!$Q$3:$Q$8</c:f>
                <c:numCache>
                  <c:formatCode>General</c:formatCode>
                  <c:ptCount val="6"/>
                  <c:pt idx="0">
                    <c:v>3637.3066958946424</c:v>
                  </c:pt>
                  <c:pt idx="1">
                    <c:v>256.96951829610697</c:v>
                  </c:pt>
                  <c:pt idx="2">
                    <c:v>17.320508075688775</c:v>
                  </c:pt>
                  <c:pt idx="3">
                    <c:v>1909.1883092036783</c:v>
                  </c:pt>
                  <c:pt idx="4">
                    <c:v>20000</c:v>
                  </c:pt>
                  <c:pt idx="5">
                    <c:v>3290.8965343808668</c:v>
                  </c:pt>
                </c:numCache>
              </c:numRef>
            </c:minus>
          </c:errBars>
          <c:cat>
            <c:strRef>
              <c:f>'T=24 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∆chaC-Tn7-chaC</c:v>
                </c:pt>
                <c:pt idx="3">
                  <c:v>LVS+c</c:v>
                </c:pt>
                <c:pt idx="4">
                  <c:v>∆chaC+c</c:v>
                </c:pt>
                <c:pt idx="5">
                  <c:v>∆chaC-Tn7-chaC+c</c:v>
                </c:pt>
              </c:strCache>
            </c:strRef>
          </c:cat>
          <c:val>
            <c:numRef>
              <c:f>'T=24 '!$P$3:$P$8</c:f>
              <c:numCache>
                <c:formatCode>0.00E+00</c:formatCode>
                <c:ptCount val="6"/>
                <c:pt idx="0">
                  <c:v>9000</c:v>
                </c:pt>
                <c:pt idx="1">
                  <c:v>1166.6666666666667</c:v>
                </c:pt>
                <c:pt idx="2">
                  <c:v>10</c:v>
                </c:pt>
                <c:pt idx="3">
                  <c:v>5750</c:v>
                </c:pt>
                <c:pt idx="4">
                  <c:v>50000</c:v>
                </c:pt>
                <c:pt idx="5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9-4B1F-B7DF-A118E16F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Inoculum!$B$17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Inoculum!$C$18:$C$21</c:f>
                <c:numCache>
                  <c:formatCode>General</c:formatCode>
                  <c:ptCount val="4"/>
                  <c:pt idx="0">
                    <c:v>2121.3203435596424</c:v>
                  </c:pt>
                  <c:pt idx="1">
                    <c:v>3535.533905932738</c:v>
                  </c:pt>
                  <c:pt idx="2">
                    <c:v>5656.8542494923804</c:v>
                  </c:pt>
                  <c:pt idx="3">
                    <c:v>6010.4076400856538</c:v>
                  </c:pt>
                </c:numCache>
              </c:numRef>
            </c:plus>
            <c:minus>
              <c:numRef>
                <c:f>Inoculum!$C$18:$C$21</c:f>
                <c:numCache>
                  <c:formatCode>General</c:formatCode>
                  <c:ptCount val="4"/>
                  <c:pt idx="0">
                    <c:v>2121.3203435596424</c:v>
                  </c:pt>
                  <c:pt idx="1">
                    <c:v>3535.533905932738</c:v>
                  </c:pt>
                  <c:pt idx="2">
                    <c:v>5656.8542494923804</c:v>
                  </c:pt>
                  <c:pt idx="3">
                    <c:v>6010.4076400856538</c:v>
                  </c:pt>
                </c:numCache>
              </c:numRef>
            </c:minus>
          </c:errBars>
          <c:cat>
            <c:strRef>
              <c:f>Inoculum!$A$18:$A$23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∆chaC-Tn7-chaC</c:v>
                </c:pt>
                <c:pt idx="3">
                  <c:v>LVS+c</c:v>
                </c:pt>
                <c:pt idx="4">
                  <c:v>∆chaC+c</c:v>
                </c:pt>
                <c:pt idx="5">
                  <c:v>∆chaC-Tn7-chaC+c</c:v>
                </c:pt>
              </c:strCache>
            </c:strRef>
          </c:cat>
          <c:val>
            <c:numRef>
              <c:f>Inoculum!$B$18:$B$23</c:f>
              <c:numCache>
                <c:formatCode>0.00E+00</c:formatCode>
                <c:ptCount val="6"/>
                <c:pt idx="0">
                  <c:v>40500</c:v>
                </c:pt>
                <c:pt idx="1">
                  <c:v>112500</c:v>
                </c:pt>
                <c:pt idx="2">
                  <c:v>28500</c:v>
                </c:pt>
                <c:pt idx="3">
                  <c:v>35250</c:v>
                </c:pt>
                <c:pt idx="4">
                  <c:v>100000</c:v>
                </c:pt>
                <c:pt idx="5">
                  <c:v>40250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0-4F79-9780-1BDA2D03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'T=2'!$L$3:$L$8</c:f>
                <c:numCache>
                  <c:formatCode>General</c:formatCode>
                  <c:ptCount val="6"/>
                  <c:pt idx="0">
                    <c:v>14.468356276140469</c:v>
                  </c:pt>
                  <c:pt idx="1">
                    <c:v>29.051678092667899</c:v>
                  </c:pt>
                  <c:pt idx="2">
                    <c:v>19.798989873223331</c:v>
                  </c:pt>
                  <c:pt idx="3">
                    <c:v>21.166010488516726</c:v>
                  </c:pt>
                  <c:pt idx="4">
                    <c:v>20.816659994661297</c:v>
                  </c:pt>
                  <c:pt idx="5">
                    <c:v>14.047538337136983</c:v>
                  </c:pt>
                </c:numCache>
              </c:numRef>
            </c:plus>
            <c:minus>
              <c:numRef>
                <c:f>'T=2'!$L$3:$L$8</c:f>
                <c:numCache>
                  <c:formatCode>General</c:formatCode>
                  <c:ptCount val="6"/>
                  <c:pt idx="0">
                    <c:v>14.468356276140469</c:v>
                  </c:pt>
                  <c:pt idx="1">
                    <c:v>29.051678092667899</c:v>
                  </c:pt>
                  <c:pt idx="2">
                    <c:v>19.798989873223331</c:v>
                  </c:pt>
                  <c:pt idx="3">
                    <c:v>21.166010488516726</c:v>
                  </c:pt>
                  <c:pt idx="4">
                    <c:v>20.816659994661297</c:v>
                  </c:pt>
                  <c:pt idx="5">
                    <c:v>14.047538337136983</c:v>
                  </c:pt>
                </c:numCache>
              </c:numRef>
            </c:minus>
          </c:errBars>
          <c:cat>
            <c:strRef>
              <c:f>'T=2'!$J$3:$J$8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∆chaC-Tn7-chaC</c:v>
                </c:pt>
                <c:pt idx="3">
                  <c:v>LVS+c</c:v>
                </c:pt>
                <c:pt idx="4">
                  <c:v>∆chaC+c</c:v>
                </c:pt>
                <c:pt idx="5">
                  <c:v>∆chaC-Tn7-chaC+c</c:v>
                </c:pt>
              </c:strCache>
            </c:strRef>
          </c:cat>
          <c:val>
            <c:numRef>
              <c:f>'T=2'!$K$3:$K$8</c:f>
              <c:numCache>
                <c:formatCode>0.00E+00</c:formatCode>
                <c:ptCount val="6"/>
                <c:pt idx="0">
                  <c:v>16.666666666666668</c:v>
                </c:pt>
                <c:pt idx="1">
                  <c:v>140</c:v>
                </c:pt>
                <c:pt idx="2">
                  <c:v>40</c:v>
                </c:pt>
                <c:pt idx="3">
                  <c:v>26</c:v>
                </c:pt>
                <c:pt idx="4">
                  <c:v>135.33333333333334</c:v>
                </c:pt>
                <c:pt idx="5">
                  <c:v>27.333333333333332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3-4E5E-AD8E-ED0E2FA57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406400</xdr:colOff>
      <xdr:row>8</xdr:row>
      <xdr:rowOff>120650</xdr:rowOff>
    </xdr:from>
    <xdr:to>
      <xdr:col>24</xdr:col>
      <xdr:colOff>44450</xdr:colOff>
      <xdr:row>31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06A4A1-9C1E-4D99-B995-9D91E203D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16</xdr:row>
      <xdr:rowOff>25400</xdr:rowOff>
    </xdr:from>
    <xdr:to>
      <xdr:col>10</xdr:col>
      <xdr:colOff>527050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EB9C75-DA74-4776-9B1A-5E74C6AA6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94544</xdr:colOff>
      <xdr:row>11</xdr:row>
      <xdr:rowOff>21165</xdr:rowOff>
    </xdr:from>
    <xdr:to>
      <xdr:col>17</xdr:col>
      <xdr:colOff>635000</xdr:colOff>
      <xdr:row>34</xdr:row>
      <xdr:rowOff>183444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F2832-AFE6-4CD3-AC4F-9023F7F63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1"/>
  <sheetViews>
    <sheetView showRuler="0" topLeftCell="A2" zoomScale="68" zoomScaleNormal="125" zoomScalePageLayoutView="125" workbookViewId="0">
      <selection activeCell="P10" sqref="P10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9.5" customWidth="1"/>
    <col min="11" max="11" width="11.6640625" customWidth="1"/>
    <col min="12" max="12" width="12.1640625" customWidth="1"/>
    <col min="13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62</v>
      </c>
      <c r="Q1" s="3" t="s">
        <v>63</v>
      </c>
    </row>
    <row r="2" spans="1:24" ht="50.5" customHeight="1" x14ac:dyDescent="0.35">
      <c r="A2" s="4" t="s">
        <v>2</v>
      </c>
      <c r="B2" s="9" t="s">
        <v>29</v>
      </c>
      <c r="C2" s="9" t="s">
        <v>29</v>
      </c>
      <c r="D2" s="9" t="s">
        <v>29</v>
      </c>
      <c r="E2" s="6"/>
      <c r="F2" s="43" t="s">
        <v>84</v>
      </c>
      <c r="G2" s="43" t="s">
        <v>84</v>
      </c>
      <c r="H2" s="43" t="s">
        <v>84</v>
      </c>
      <c r="I2" s="5"/>
      <c r="J2" s="43" t="s">
        <v>85</v>
      </c>
      <c r="K2" s="43" t="s">
        <v>85</v>
      </c>
      <c r="L2" s="43" t="s">
        <v>85</v>
      </c>
      <c r="M2" s="6"/>
      <c r="O2" s="1" t="s">
        <v>3</v>
      </c>
      <c r="P2" s="7">
        <v>20000</v>
      </c>
      <c r="Q2" s="7">
        <v>20000</v>
      </c>
    </row>
    <row r="3" spans="1:24" x14ac:dyDescent="0.35">
      <c r="A3" s="4" t="s">
        <v>4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5</v>
      </c>
      <c r="P3" s="1">
        <v>0.15</v>
      </c>
      <c r="Q3" s="1">
        <v>0.2</v>
      </c>
    </row>
    <row r="4" spans="1:24" x14ac:dyDescent="0.35">
      <c r="A4" s="4" t="s">
        <v>6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7</v>
      </c>
      <c r="P4" s="7">
        <f>P2/P3</f>
        <v>133333.33333333334</v>
      </c>
      <c r="Q4" s="7">
        <f>Q2/Q3</f>
        <v>100000</v>
      </c>
    </row>
    <row r="5" spans="1:24" ht="46.5" x14ac:dyDescent="0.35">
      <c r="A5" s="4" t="s">
        <v>8</v>
      </c>
      <c r="B5" s="9" t="s">
        <v>88</v>
      </c>
      <c r="C5" s="9" t="s">
        <v>88</v>
      </c>
      <c r="D5" s="9" t="s">
        <v>88</v>
      </c>
      <c r="E5" s="6"/>
      <c r="F5" s="43" t="s">
        <v>89</v>
      </c>
      <c r="G5" s="43" t="s">
        <v>89</v>
      </c>
      <c r="H5" s="43" t="s">
        <v>89</v>
      </c>
      <c r="I5" s="5"/>
      <c r="J5" s="43" t="s">
        <v>90</v>
      </c>
      <c r="K5" s="43" t="s">
        <v>90</v>
      </c>
      <c r="L5" s="43" t="s">
        <v>90</v>
      </c>
      <c r="M5" s="1"/>
      <c r="O5" s="1" t="s">
        <v>9</v>
      </c>
      <c r="P5" s="1">
        <v>7</v>
      </c>
      <c r="Q5" s="1">
        <v>7</v>
      </c>
    </row>
    <row r="6" spans="1:24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11</v>
      </c>
      <c r="P6" s="7">
        <v>60800</v>
      </c>
      <c r="Q6" s="7">
        <v>210000</v>
      </c>
    </row>
    <row r="7" spans="1:24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13</v>
      </c>
      <c r="P7" s="28"/>
      <c r="Q7" s="28">
        <v>3.5</v>
      </c>
      <c r="R7" s="14"/>
    </row>
    <row r="8" spans="1:24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15</v>
      </c>
      <c r="P8" s="28"/>
      <c r="Q8" s="28">
        <f>Q5-Q7</f>
        <v>3.5</v>
      </c>
      <c r="V8" s="14"/>
      <c r="X8" s="14"/>
    </row>
    <row r="9" spans="1:24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17</v>
      </c>
      <c r="P9" s="7">
        <v>75000</v>
      </c>
      <c r="Q9" s="7">
        <v>92500</v>
      </c>
    </row>
    <row r="10" spans="1:24" x14ac:dyDescent="0.35">
      <c r="H10" s="14"/>
      <c r="O10" s="1" t="s">
        <v>18</v>
      </c>
      <c r="P10" s="7">
        <f>P9*0.2</f>
        <v>15000</v>
      </c>
      <c r="Q10" s="7">
        <f>Q9*0.2</f>
        <v>18500</v>
      </c>
    </row>
    <row r="12" spans="1:24" x14ac:dyDescent="0.35">
      <c r="P12" t="s">
        <v>0</v>
      </c>
    </row>
    <row r="15" spans="1:24" x14ac:dyDescent="0.35">
      <c r="C15" s="15"/>
      <c r="P15" t="s">
        <v>20</v>
      </c>
    </row>
    <row r="16" spans="1:24" ht="16" thickBot="1" x14ac:dyDescent="0.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O16" s="3" t="s">
        <v>19</v>
      </c>
      <c r="P16" s="3" t="s">
        <v>62</v>
      </c>
      <c r="Q16" s="3" t="s">
        <v>63</v>
      </c>
      <c r="R16" s="47" t="s">
        <v>86</v>
      </c>
    </row>
    <row r="17" spans="1:18" x14ac:dyDescent="0.35">
      <c r="A17" s="4"/>
      <c r="B17" s="9"/>
      <c r="C17" s="9"/>
      <c r="D17" s="9"/>
      <c r="E17" s="6"/>
      <c r="F17" s="43"/>
      <c r="G17" s="43"/>
      <c r="H17" s="43"/>
      <c r="I17" s="5"/>
      <c r="J17" s="6"/>
      <c r="K17" s="6"/>
      <c r="L17" s="6"/>
      <c r="M17" s="6"/>
      <c r="O17" s="1" t="s">
        <v>21</v>
      </c>
      <c r="P17" s="17">
        <v>5</v>
      </c>
      <c r="Q17" s="17">
        <v>5</v>
      </c>
    </row>
    <row r="18" spans="1:18" x14ac:dyDescent="0.35">
      <c r="A18" s="4"/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22</v>
      </c>
      <c r="P18" s="18">
        <f>P10</f>
        <v>15000</v>
      </c>
      <c r="Q18" s="18">
        <f>Q10</f>
        <v>18500</v>
      </c>
    </row>
    <row r="19" spans="1:18" x14ac:dyDescent="0.35">
      <c r="A19" s="4"/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23</v>
      </c>
      <c r="P19" s="17">
        <v>0.05</v>
      </c>
      <c r="Q19" s="17">
        <v>0.05</v>
      </c>
    </row>
    <row r="20" spans="1:18" ht="31" x14ac:dyDescent="0.35">
      <c r="A20" s="4"/>
      <c r="B20" s="9"/>
      <c r="C20" s="9"/>
      <c r="D20" s="9"/>
      <c r="E20" s="9"/>
      <c r="F20" s="6"/>
      <c r="G20" s="6"/>
      <c r="H20" s="6"/>
      <c r="I20" s="9"/>
      <c r="J20" s="6"/>
      <c r="K20" s="6"/>
      <c r="M20" s="1"/>
      <c r="O20" s="19" t="s">
        <v>24</v>
      </c>
      <c r="P20" s="18">
        <f>(P18*P17/P19)</f>
        <v>1500000</v>
      </c>
      <c r="Q20" s="18">
        <f>(Q18*Q17/Q19)</f>
        <v>1850000</v>
      </c>
      <c r="R20">
        <v>1500000</v>
      </c>
    </row>
    <row r="21" spans="1:18" x14ac:dyDescent="0.35">
      <c r="A21" s="4"/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25</v>
      </c>
      <c r="P21" s="18">
        <v>5810000000</v>
      </c>
      <c r="Q21" s="18">
        <v>5810000000</v>
      </c>
      <c r="R21" s="14">
        <v>121153846.15384614</v>
      </c>
    </row>
    <row r="22" spans="1:18" x14ac:dyDescent="0.35">
      <c r="A22" s="4"/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26</v>
      </c>
      <c r="P22" s="20">
        <f>P20/P21</f>
        <v>2.5817555938037863E-4</v>
      </c>
      <c r="Q22" s="20">
        <f>Q20/Q21</f>
        <v>3.1841652323580036E-4</v>
      </c>
      <c r="R22" s="50">
        <f>R20/R21</f>
        <v>1.2380952380952381E-2</v>
      </c>
    </row>
    <row r="23" spans="1:18" x14ac:dyDescent="0.35">
      <c r="A23" s="4"/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27</v>
      </c>
      <c r="P23" s="21">
        <v>2.5000000000000001E-2</v>
      </c>
      <c r="Q23" s="21">
        <v>0.03</v>
      </c>
    </row>
    <row r="24" spans="1:18" x14ac:dyDescent="0.35">
      <c r="A24" s="4"/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28</v>
      </c>
      <c r="P24" s="1">
        <f>P23/100</f>
        <v>2.5000000000000001E-4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29</v>
      </c>
      <c r="P26" t="s">
        <v>0</v>
      </c>
    </row>
    <row r="27" spans="1:18" x14ac:dyDescent="0.35">
      <c r="G27" s="10">
        <v>2</v>
      </c>
      <c r="H27" s="43" t="s">
        <v>84</v>
      </c>
      <c r="K27" t="s">
        <v>0</v>
      </c>
    </row>
    <row r="28" spans="1:18" ht="31" x14ac:dyDescent="0.35">
      <c r="G28" s="10">
        <v>3</v>
      </c>
      <c r="H28" s="9" t="s">
        <v>85</v>
      </c>
    </row>
    <row r="29" spans="1:18" x14ac:dyDescent="0.35">
      <c r="G29" s="10">
        <v>4</v>
      </c>
      <c r="H29" s="9" t="s">
        <v>88</v>
      </c>
      <c r="R29" s="14"/>
    </row>
    <row r="30" spans="1:18" x14ac:dyDescent="0.35">
      <c r="G30" s="48">
        <v>5</v>
      </c>
      <c r="H30" s="43" t="s">
        <v>89</v>
      </c>
    </row>
    <row r="31" spans="1:18" ht="31" x14ac:dyDescent="0.35">
      <c r="G31" s="48">
        <v>6</v>
      </c>
      <c r="H31" s="9" t="s">
        <v>90</v>
      </c>
    </row>
  </sheetData>
  <phoneticPr fontId="3" type="noConversion"/>
  <pageMargins left="0.75" right="0.75" top="1" bottom="1" header="0.5" footer="0.5"/>
  <pageSetup scale="58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E3" sqref="E3"/>
    </sheetView>
  </sheetViews>
  <sheetFormatPr defaultColWidth="8.83203125" defaultRowHeight="15.5" x14ac:dyDescent="0.35"/>
  <cols>
    <col min="2" max="2" width="11.16406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x14ac:dyDescent="0.35">
      <c r="A2" s="4" t="s">
        <v>2</v>
      </c>
      <c r="B2" s="9"/>
      <c r="C2" s="9"/>
      <c r="D2" s="9"/>
      <c r="E2" s="6"/>
      <c r="F2" s="9"/>
      <c r="G2" s="9" t="s">
        <v>80</v>
      </c>
      <c r="H2" s="9"/>
      <c r="I2" s="5"/>
      <c r="J2" s="6"/>
      <c r="K2" s="6"/>
      <c r="L2" s="6"/>
      <c r="M2" s="6"/>
    </row>
    <row r="3" spans="1:13" x14ac:dyDescent="0.35">
      <c r="A3" s="4" t="s">
        <v>4</v>
      </c>
      <c r="B3" s="42">
        <v>4.8611111111111112E-2</v>
      </c>
      <c r="C3" s="39"/>
      <c r="D3" s="40"/>
      <c r="E3" s="40"/>
      <c r="F3" s="9"/>
      <c r="G3" s="9" t="s">
        <v>81</v>
      </c>
      <c r="H3" s="9"/>
      <c r="I3" s="9"/>
      <c r="J3" s="9"/>
      <c r="K3" s="9"/>
      <c r="L3" s="10"/>
      <c r="M3" s="1"/>
    </row>
    <row r="4" spans="1:13" x14ac:dyDescent="0.35">
      <c r="A4" s="4" t="s">
        <v>6</v>
      </c>
      <c r="B4" s="41" t="str">
        <f>"1:100"</f>
        <v>1:100</v>
      </c>
      <c r="C4" s="41"/>
      <c r="D4" s="41"/>
      <c r="E4" s="40"/>
      <c r="F4" s="6"/>
      <c r="G4" s="6" t="s">
        <v>81</v>
      </c>
      <c r="H4" s="6"/>
      <c r="I4" s="9"/>
      <c r="J4" s="6"/>
      <c r="K4" s="6"/>
      <c r="L4" s="6"/>
      <c r="M4" s="1"/>
    </row>
    <row r="5" spans="1:13" x14ac:dyDescent="0.35">
      <c r="A5" s="4" t="s">
        <v>8</v>
      </c>
      <c r="B5" s="40" t="s">
        <v>82</v>
      </c>
      <c r="C5" s="40"/>
      <c r="D5" s="40"/>
      <c r="E5" s="40"/>
      <c r="F5" s="6"/>
      <c r="G5" s="6" t="s">
        <v>81</v>
      </c>
      <c r="H5" s="6"/>
      <c r="I5" s="9"/>
      <c r="J5" s="6"/>
      <c r="K5" s="6"/>
      <c r="M5" s="1"/>
    </row>
    <row r="6" spans="1:13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A645-0040-4CB7-A7EF-300F55083462}">
  <sheetPr>
    <pageSetUpPr fitToPage="1"/>
  </sheetPr>
  <dimension ref="A1:V32"/>
  <sheetViews>
    <sheetView tabSelected="1" showRuler="0" topLeftCell="A4" zoomScale="71" workbookViewId="0">
      <selection activeCell="W3" sqref="W3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52" t="s">
        <v>55</v>
      </c>
      <c r="D1" s="52"/>
      <c r="E1" s="52"/>
      <c r="F1" s="45"/>
      <c r="G1" s="52" t="s">
        <v>56</v>
      </c>
      <c r="H1" s="52"/>
      <c r="I1" s="52"/>
      <c r="J1" s="46"/>
    </row>
    <row r="2" spans="1:22" ht="46.5" x14ac:dyDescent="0.35">
      <c r="A2" s="22"/>
      <c r="B2" s="22" t="s">
        <v>46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35" t="s">
        <v>32</v>
      </c>
      <c r="L2" s="26" t="s">
        <v>49</v>
      </c>
      <c r="M2" s="26" t="s">
        <v>36</v>
      </c>
      <c r="N2" s="33"/>
      <c r="O2" s="1"/>
      <c r="P2" s="26" t="s">
        <v>50</v>
      </c>
      <c r="Q2" s="22" t="s">
        <v>51</v>
      </c>
      <c r="R2" s="35" t="s">
        <v>52</v>
      </c>
      <c r="S2" s="16" t="s">
        <v>61</v>
      </c>
      <c r="T2" s="16" t="s">
        <v>59</v>
      </c>
    </row>
    <row r="3" spans="1:22" x14ac:dyDescent="0.35">
      <c r="A3" s="53" t="s">
        <v>29</v>
      </c>
      <c r="B3" s="10" t="s">
        <v>37</v>
      </c>
      <c r="C3" s="17" t="s">
        <v>38</v>
      </c>
      <c r="D3" s="17">
        <v>21</v>
      </c>
      <c r="E3" s="32"/>
      <c r="F3" s="32"/>
      <c r="G3" s="17" t="s">
        <v>38</v>
      </c>
      <c r="H3" s="17">
        <v>27</v>
      </c>
      <c r="I3" s="32"/>
      <c r="J3" s="32"/>
      <c r="K3" s="17">
        <v>0.1</v>
      </c>
      <c r="L3" s="29">
        <f>AVERAGE(D3,H3)</f>
        <v>24</v>
      </c>
      <c r="M3" s="7">
        <f>(L3/(0.01*K3))*0.2</f>
        <v>4800</v>
      </c>
      <c r="N3" s="14"/>
      <c r="O3" s="9" t="s">
        <v>29</v>
      </c>
      <c r="P3" s="7">
        <f>AVERAGE(M3:M5)</f>
        <v>9000</v>
      </c>
      <c r="Q3" s="7">
        <f>STDEV(M3:M5)</f>
        <v>3637.3066958946424</v>
      </c>
      <c r="R3" s="28">
        <v>2.7</v>
      </c>
      <c r="S3" s="1"/>
      <c r="T3" s="13">
        <f>IF(P3/$P$3&gt;=1,P3/$P$3,-$P$3/P3)</f>
        <v>1</v>
      </c>
    </row>
    <row r="4" spans="1:22" x14ac:dyDescent="0.35">
      <c r="A4" s="53"/>
      <c r="B4" s="10" t="s">
        <v>39</v>
      </c>
      <c r="C4" s="17" t="s">
        <v>38</v>
      </c>
      <c r="D4" s="17">
        <v>54</v>
      </c>
      <c r="E4" s="32"/>
      <c r="F4" s="32"/>
      <c r="G4" s="17" t="s">
        <v>38</v>
      </c>
      <c r="H4" s="17">
        <v>57</v>
      </c>
      <c r="I4" s="32"/>
      <c r="J4" s="32"/>
      <c r="K4" s="17">
        <v>0.1</v>
      </c>
      <c r="L4" s="29">
        <f>AVERAGE(D4,H4)</f>
        <v>55.5</v>
      </c>
      <c r="M4" s="7">
        <f t="shared" ref="M4:M8" si="0">(L4/(0.01*K4))*0.2</f>
        <v>11100</v>
      </c>
      <c r="N4" s="14"/>
      <c r="O4" s="43" t="s">
        <v>84</v>
      </c>
      <c r="P4" s="7">
        <f>AVERAGE(M6:M8)</f>
        <v>1166.6666666666667</v>
      </c>
      <c r="Q4" s="7">
        <f>STDEV(M6:M8)</f>
        <v>256.96951829610697</v>
      </c>
      <c r="R4" s="28">
        <v>7.5</v>
      </c>
      <c r="S4" s="21">
        <f>TTEST(M3:M5,M6:M8,2,2)</f>
        <v>2.0458737645323154E-2</v>
      </c>
      <c r="T4" s="13">
        <f>IF(P4/$P$3&gt;=1,P4/$P$3,-$P$3/P4)</f>
        <v>-7.7142857142857135</v>
      </c>
    </row>
    <row r="5" spans="1:22" x14ac:dyDescent="0.35">
      <c r="A5" s="53"/>
      <c r="B5" s="10" t="s">
        <v>91</v>
      </c>
      <c r="C5" s="17" t="s">
        <v>38</v>
      </c>
      <c r="D5" s="17">
        <v>48</v>
      </c>
      <c r="E5" s="32"/>
      <c r="F5" s="32"/>
      <c r="G5" s="17" t="s">
        <v>38</v>
      </c>
      <c r="H5" s="17">
        <v>63</v>
      </c>
      <c r="I5" s="32"/>
      <c r="J5" s="32"/>
      <c r="K5" s="17">
        <v>0.1</v>
      </c>
      <c r="L5" s="29">
        <f>AVERAGE(D5,H5)</f>
        <v>55.5</v>
      </c>
      <c r="M5" s="7">
        <f t="shared" si="0"/>
        <v>11100</v>
      </c>
      <c r="N5" s="14"/>
      <c r="O5" s="9" t="s">
        <v>85</v>
      </c>
      <c r="P5" s="7">
        <f>AVERAGE(M9:M11)</f>
        <v>10</v>
      </c>
      <c r="Q5" s="7">
        <f>STDEV(M9:M11)</f>
        <v>17.320508075688775</v>
      </c>
      <c r="R5">
        <v>1.9</v>
      </c>
      <c r="S5" s="21">
        <f>TTEST(M3:M5,M9:M11,2,2)</f>
        <v>1.2838441346919652E-2</v>
      </c>
      <c r="T5" s="13">
        <f>IF(P5/$P$3&gt;=1,P5/$P$3,-$P$3/P5)</f>
        <v>-900</v>
      </c>
    </row>
    <row r="6" spans="1:22" x14ac:dyDescent="0.35">
      <c r="A6" s="54" t="s">
        <v>84</v>
      </c>
      <c r="B6" s="10" t="s">
        <v>40</v>
      </c>
      <c r="C6" s="17">
        <v>67</v>
      </c>
      <c r="D6" s="17"/>
      <c r="E6" s="32"/>
      <c r="F6" s="32"/>
      <c r="G6" s="17">
        <v>64</v>
      </c>
      <c r="H6" s="17"/>
      <c r="I6" s="32"/>
      <c r="J6" s="32"/>
      <c r="K6" s="17">
        <v>1</v>
      </c>
      <c r="L6" s="29">
        <f>AVERAGE(C6,G6)</f>
        <v>65.5</v>
      </c>
      <c r="M6" s="7">
        <f t="shared" si="0"/>
        <v>1310</v>
      </c>
      <c r="N6" s="14"/>
      <c r="O6" s="9" t="s">
        <v>101</v>
      </c>
      <c r="P6" s="7">
        <f>AVERAGE(M13:M14)</f>
        <v>5750</v>
      </c>
      <c r="Q6" s="7">
        <f>STDEV(M13:M14)</f>
        <v>1909.1883092036783</v>
      </c>
      <c r="R6" s="28">
        <v>2.35</v>
      </c>
      <c r="S6" s="21">
        <f>TTEST(M3:M5,M12:M14,2,2)</f>
        <v>0.15455351471335277</v>
      </c>
      <c r="T6" s="13">
        <f>IF(P6/$P$3&gt;=1,P6/$P$3,-$P$3/P6)</f>
        <v>-1.5652173913043479</v>
      </c>
      <c r="V6" s="14"/>
    </row>
    <row r="7" spans="1:22" ht="15" customHeight="1" x14ac:dyDescent="0.35">
      <c r="A7" s="55"/>
      <c r="B7" s="10" t="s">
        <v>41</v>
      </c>
      <c r="C7" s="17">
        <v>73</v>
      </c>
      <c r="D7" s="17"/>
      <c r="E7" s="32"/>
      <c r="F7" s="32"/>
      <c r="G7" s="17">
        <v>59</v>
      </c>
      <c r="H7" s="17"/>
      <c r="I7" s="32"/>
      <c r="J7" s="32"/>
      <c r="K7" s="17">
        <v>1</v>
      </c>
      <c r="L7" s="29">
        <f t="shared" ref="L7:L8" si="1">AVERAGE(C7,G7)</f>
        <v>66</v>
      </c>
      <c r="M7" s="7">
        <f>(L7/(0.01*K7))*0.2</f>
        <v>1320</v>
      </c>
      <c r="N7" s="14"/>
      <c r="O7" s="43" t="s">
        <v>102</v>
      </c>
      <c r="P7" s="14">
        <f>AVERAGE(M15:M17)</f>
        <v>50000</v>
      </c>
      <c r="Q7" s="7">
        <f>STDEV(M15:M17)</f>
        <v>20000</v>
      </c>
      <c r="R7" s="28">
        <v>6.666666666666667</v>
      </c>
      <c r="S7" s="21">
        <f t="shared" ref="S7:S8" si="2">TTEST(M4:M6,M13:M15,2,2)</f>
        <v>0.42295018516012139</v>
      </c>
      <c r="T7" s="13">
        <f t="shared" ref="T7:T8" si="3">IF(P7/$P$3&gt;=1,P7/$P$3,-$P$3/P7)</f>
        <v>5.5555555555555554</v>
      </c>
    </row>
    <row r="8" spans="1:22" ht="15" customHeight="1" x14ac:dyDescent="0.35">
      <c r="A8" s="55"/>
      <c r="B8" s="10" t="s">
        <v>92</v>
      </c>
      <c r="C8" s="17">
        <v>52</v>
      </c>
      <c r="D8" s="17"/>
      <c r="E8" s="32"/>
      <c r="F8" s="32"/>
      <c r="G8" s="17">
        <v>35</v>
      </c>
      <c r="H8" s="17"/>
      <c r="I8" s="32"/>
      <c r="J8" s="32"/>
      <c r="K8" s="17">
        <v>1</v>
      </c>
      <c r="L8" s="29">
        <f t="shared" si="1"/>
        <v>43.5</v>
      </c>
      <c r="M8" s="7">
        <f t="shared" si="0"/>
        <v>870</v>
      </c>
      <c r="N8" s="14"/>
      <c r="O8" s="9" t="s">
        <v>103</v>
      </c>
      <c r="P8" s="14">
        <f>AVERAGE(M18:M20)</f>
        <v>4500</v>
      </c>
      <c r="Q8" s="7">
        <f>STDEV(M18:M20)</f>
        <v>3290.8965343808668</v>
      </c>
      <c r="R8" s="28">
        <v>2.6833333333333331</v>
      </c>
      <c r="S8" s="21">
        <f t="shared" si="2"/>
        <v>0.17078571819244986</v>
      </c>
      <c r="T8" s="13">
        <f t="shared" si="3"/>
        <v>-2</v>
      </c>
    </row>
    <row r="9" spans="1:22" ht="15" customHeight="1" x14ac:dyDescent="0.35">
      <c r="A9" s="55" t="s">
        <v>106</v>
      </c>
      <c r="B9" s="10" t="s">
        <v>42</v>
      </c>
      <c r="C9" s="17">
        <v>0</v>
      </c>
      <c r="D9" s="32"/>
      <c r="E9" s="17"/>
      <c r="F9" s="17"/>
      <c r="G9" s="17">
        <v>0</v>
      </c>
      <c r="H9" s="32"/>
      <c r="I9" s="17"/>
      <c r="J9" s="17"/>
      <c r="K9" s="17">
        <v>1</v>
      </c>
      <c r="L9" s="1">
        <f>AVERAGE(C9,G9)</f>
        <v>0</v>
      </c>
      <c r="M9" s="7">
        <f t="shared" ref="M9:M14" si="4">(L9/(0.01*K9))*0.2</f>
        <v>0</v>
      </c>
      <c r="N9" s="14"/>
    </row>
    <row r="10" spans="1:22" x14ac:dyDescent="0.35">
      <c r="A10" s="55"/>
      <c r="B10" s="10" t="s">
        <v>43</v>
      </c>
      <c r="C10" s="17">
        <v>0</v>
      </c>
      <c r="D10" s="32"/>
      <c r="E10" s="17"/>
      <c r="F10" s="17"/>
      <c r="G10" s="17">
        <v>0</v>
      </c>
      <c r="H10" s="32"/>
      <c r="I10" s="17"/>
      <c r="J10" s="17"/>
      <c r="K10" s="17">
        <v>1</v>
      </c>
      <c r="L10" s="1">
        <f>AVERAGE(C10,G10)</f>
        <v>0</v>
      </c>
      <c r="M10" s="7">
        <f t="shared" si="4"/>
        <v>0</v>
      </c>
      <c r="N10" s="14"/>
    </row>
    <row r="11" spans="1:22" ht="15" customHeight="1" x14ac:dyDescent="0.35">
      <c r="A11" s="55"/>
      <c r="B11" s="10" t="s">
        <v>93</v>
      </c>
      <c r="C11" s="17">
        <v>1</v>
      </c>
      <c r="D11" s="32"/>
      <c r="E11" s="17"/>
      <c r="F11" s="17"/>
      <c r="G11" s="17">
        <v>2</v>
      </c>
      <c r="H11" s="32"/>
      <c r="I11" s="17"/>
      <c r="J11" s="17"/>
      <c r="K11" s="17">
        <v>1</v>
      </c>
      <c r="L11" s="1">
        <f>AVERAGE(C11,G11)</f>
        <v>1.5</v>
      </c>
      <c r="M11" s="7">
        <f t="shared" si="4"/>
        <v>30</v>
      </c>
      <c r="N11" s="14"/>
    </row>
    <row r="12" spans="1:22" ht="16" customHeight="1" x14ac:dyDescent="0.35">
      <c r="A12" s="55" t="s">
        <v>101</v>
      </c>
      <c r="B12" s="10" t="s">
        <v>94</v>
      </c>
      <c r="C12" s="32">
        <v>0</v>
      </c>
      <c r="D12" s="17"/>
      <c r="E12" s="32"/>
      <c r="F12" s="32"/>
      <c r="G12" s="49">
        <v>0</v>
      </c>
      <c r="H12" s="17"/>
      <c r="I12" s="32"/>
      <c r="J12" s="32"/>
      <c r="K12" s="17">
        <v>1</v>
      </c>
      <c r="L12" s="1">
        <f>AVERAGE(C12,G12)</f>
        <v>0</v>
      </c>
      <c r="M12" s="7">
        <f t="shared" si="4"/>
        <v>0</v>
      </c>
      <c r="N12" s="14"/>
    </row>
    <row r="13" spans="1:22" ht="15" customHeight="1" x14ac:dyDescent="0.35">
      <c r="A13" s="55"/>
      <c r="B13" s="10" t="s">
        <v>95</v>
      </c>
      <c r="C13" s="32"/>
      <c r="D13" s="17">
        <v>20</v>
      </c>
      <c r="E13" s="32"/>
      <c r="F13" s="32"/>
      <c r="G13" s="32"/>
      <c r="H13" s="17">
        <v>24</v>
      </c>
      <c r="I13" s="32"/>
      <c r="J13" s="32"/>
      <c r="K13" s="17">
        <v>0.1</v>
      </c>
      <c r="L13" s="1">
        <f>AVERAGE(D13,H13)</f>
        <v>22</v>
      </c>
      <c r="M13" s="7">
        <f t="shared" si="4"/>
        <v>4400</v>
      </c>
      <c r="N13" s="14"/>
    </row>
    <row r="14" spans="1:22" x14ac:dyDescent="0.35">
      <c r="A14" s="55"/>
      <c r="B14" s="10" t="s">
        <v>96</v>
      </c>
      <c r="C14" s="32"/>
      <c r="D14" s="32">
        <v>35</v>
      </c>
      <c r="E14" s="32"/>
      <c r="F14" s="32"/>
      <c r="G14" s="32"/>
      <c r="H14" s="32">
        <v>36</v>
      </c>
      <c r="I14" s="32"/>
      <c r="J14" s="32"/>
      <c r="K14" s="17">
        <v>0.1</v>
      </c>
      <c r="L14" s="1">
        <f>AVERAGE(D14,H14)</f>
        <v>35.5</v>
      </c>
      <c r="M14" s="7">
        <f t="shared" si="4"/>
        <v>7100</v>
      </c>
      <c r="N14" s="14"/>
    </row>
    <row r="15" spans="1:22" x14ac:dyDescent="0.35">
      <c r="A15" s="53" t="s">
        <v>102</v>
      </c>
      <c r="B15" s="10" t="s">
        <v>97</v>
      </c>
      <c r="C15" s="17" t="s">
        <v>38</v>
      </c>
      <c r="D15" s="17"/>
      <c r="E15" s="32">
        <v>29</v>
      </c>
      <c r="F15" s="32"/>
      <c r="G15" s="17" t="s">
        <v>38</v>
      </c>
      <c r="H15" s="17"/>
      <c r="I15" s="32">
        <v>41</v>
      </c>
      <c r="J15" s="32"/>
      <c r="K15" s="17">
        <v>0.01</v>
      </c>
      <c r="L15" s="29">
        <f>AVERAGE(E15,I15)</f>
        <v>35</v>
      </c>
      <c r="M15" s="7">
        <f t="shared" ref="M15:M18" si="5">(L15/(0.01*K15))*0.2</f>
        <v>70000</v>
      </c>
      <c r="N15" s="14"/>
    </row>
    <row r="16" spans="1:22" x14ac:dyDescent="0.35">
      <c r="A16" s="53"/>
      <c r="B16" s="10" t="s">
        <v>98</v>
      </c>
      <c r="C16" s="17" t="s">
        <v>38</v>
      </c>
      <c r="D16" s="17"/>
      <c r="E16" s="32">
        <v>16</v>
      </c>
      <c r="F16" s="32"/>
      <c r="G16" s="17" t="s">
        <v>38</v>
      </c>
      <c r="H16" s="17"/>
      <c r="I16" s="32">
        <v>14</v>
      </c>
      <c r="J16" s="32"/>
      <c r="K16" s="17">
        <v>0.01</v>
      </c>
      <c r="L16" s="29">
        <f t="shared" ref="L16:L17" si="6">AVERAGE(E16,I16)</f>
        <v>15</v>
      </c>
      <c r="M16" s="7">
        <f t="shared" si="5"/>
        <v>30000</v>
      </c>
      <c r="N16" s="14"/>
    </row>
    <row r="17" spans="1:14" x14ac:dyDescent="0.35">
      <c r="A17" s="53"/>
      <c r="B17" s="10" t="s">
        <v>104</v>
      </c>
      <c r="C17" s="17" t="s">
        <v>38</v>
      </c>
      <c r="D17" s="17"/>
      <c r="E17" s="32">
        <v>29</v>
      </c>
      <c r="F17" s="32"/>
      <c r="G17" s="17" t="s">
        <v>38</v>
      </c>
      <c r="H17" s="17"/>
      <c r="I17" s="32">
        <v>21</v>
      </c>
      <c r="J17" s="32"/>
      <c r="K17" s="17">
        <v>0.01</v>
      </c>
      <c r="L17" s="29">
        <f t="shared" si="6"/>
        <v>25</v>
      </c>
      <c r="M17" s="7">
        <f t="shared" si="5"/>
        <v>50000</v>
      </c>
      <c r="N17" s="14"/>
    </row>
    <row r="18" spans="1:14" x14ac:dyDescent="0.35">
      <c r="A18" s="54" t="s">
        <v>107</v>
      </c>
      <c r="B18" s="10" t="s">
        <v>99</v>
      </c>
      <c r="C18" s="17" t="s">
        <v>38</v>
      </c>
      <c r="D18" s="17">
        <v>43</v>
      </c>
      <c r="E18" s="32"/>
      <c r="F18" s="32"/>
      <c r="G18" s="17" t="s">
        <v>38</v>
      </c>
      <c r="H18" s="17">
        <v>39</v>
      </c>
      <c r="I18" s="32"/>
      <c r="J18" s="32"/>
      <c r="K18" s="17">
        <v>0.1</v>
      </c>
      <c r="L18" s="29">
        <f>AVERAGE(D18,H18)</f>
        <v>41</v>
      </c>
      <c r="M18" s="7">
        <f t="shared" si="5"/>
        <v>8200</v>
      </c>
    </row>
    <row r="19" spans="1:14" x14ac:dyDescent="0.35">
      <c r="A19" s="55"/>
      <c r="B19" s="10" t="s">
        <v>100</v>
      </c>
      <c r="C19" s="17" t="s">
        <v>38</v>
      </c>
      <c r="D19" s="17">
        <v>16</v>
      </c>
      <c r="E19" s="32"/>
      <c r="F19" s="32"/>
      <c r="G19" s="17" t="s">
        <v>38</v>
      </c>
      <c r="H19" s="17">
        <v>18</v>
      </c>
      <c r="I19" s="32"/>
      <c r="J19" s="32"/>
      <c r="K19" s="17">
        <v>0.1</v>
      </c>
      <c r="L19" s="29">
        <f>AVERAGE(D19,H19)</f>
        <v>17</v>
      </c>
      <c r="M19" s="7">
        <f>(L19/(0.01*K19))*0.2</f>
        <v>3400</v>
      </c>
    </row>
    <row r="20" spans="1:14" x14ac:dyDescent="0.35">
      <c r="A20" s="55"/>
      <c r="B20" s="10" t="s">
        <v>105</v>
      </c>
      <c r="C20" s="17" t="s">
        <v>38</v>
      </c>
      <c r="D20" s="17">
        <v>11</v>
      </c>
      <c r="E20" s="32"/>
      <c r="F20" s="32"/>
      <c r="G20" s="17" t="s">
        <v>38</v>
      </c>
      <c r="H20" s="17">
        <v>8</v>
      </c>
      <c r="I20" s="32"/>
      <c r="J20" s="32"/>
      <c r="K20" s="17">
        <v>0.1</v>
      </c>
      <c r="L20" s="29">
        <f>AVERAGE(D20,H20)</f>
        <v>9.5</v>
      </c>
      <c r="M20" s="7">
        <f t="shared" ref="M20" si="7">(L20/(0.01*K20))*0.2</f>
        <v>1900</v>
      </c>
    </row>
    <row r="21" spans="1:14" x14ac:dyDescent="0.35">
      <c r="A21" s="44"/>
      <c r="B21" s="10"/>
      <c r="C21" s="17"/>
      <c r="D21" s="17"/>
      <c r="E21" s="17"/>
      <c r="F21" s="17"/>
      <c r="G21" s="17"/>
      <c r="H21" s="17"/>
      <c r="I21" s="17"/>
      <c r="J21" s="17"/>
      <c r="K21" s="17"/>
      <c r="L21" s="29"/>
      <c r="M21" s="7"/>
    </row>
    <row r="22" spans="1:14" x14ac:dyDescent="0.35">
      <c r="A22" s="44"/>
      <c r="B22" s="10"/>
      <c r="C22" s="17"/>
      <c r="D22" s="17"/>
      <c r="E22" s="17"/>
      <c r="F22" s="17"/>
      <c r="G22" s="17"/>
      <c r="H22" s="17"/>
      <c r="I22" s="17"/>
      <c r="J22" s="17"/>
      <c r="K22" s="17"/>
      <c r="L22" s="29"/>
      <c r="M22" s="7"/>
    </row>
    <row r="23" spans="1:14" x14ac:dyDescent="0.35">
      <c r="A23" s="1" t="s">
        <v>44</v>
      </c>
      <c r="B23" s="1"/>
      <c r="C23" s="1">
        <v>1</v>
      </c>
      <c r="D23" s="1">
        <f>C23/10</f>
        <v>0.1</v>
      </c>
      <c r="E23" s="1">
        <f>D23/10</f>
        <v>0.01</v>
      </c>
      <c r="F23" s="1">
        <v>1E-3</v>
      </c>
      <c r="G23" s="1">
        <v>1</v>
      </c>
      <c r="H23" s="1">
        <f>G23/10</f>
        <v>0.1</v>
      </c>
      <c r="I23" s="1">
        <f>H23/10</f>
        <v>0.01</v>
      </c>
      <c r="J23">
        <v>1E-3</v>
      </c>
      <c r="M23" s="14"/>
    </row>
    <row r="24" spans="1:14" x14ac:dyDescent="0.35">
      <c r="A24" s="51" t="s">
        <v>60</v>
      </c>
      <c r="B24" s="51"/>
      <c r="C24" s="51"/>
    </row>
    <row r="25" spans="1:14" x14ac:dyDescent="0.35">
      <c r="A25" s="51" t="s">
        <v>57</v>
      </c>
      <c r="B25" s="51"/>
      <c r="C25" s="51"/>
      <c r="D25" s="34"/>
    </row>
    <row r="31" spans="1:14" x14ac:dyDescent="0.35">
      <c r="I31" s="14"/>
      <c r="J31" s="14"/>
    </row>
    <row r="32" spans="1:14" x14ac:dyDescent="0.35">
      <c r="I32" s="14"/>
      <c r="J32" s="14"/>
    </row>
  </sheetData>
  <mergeCells count="10">
    <mergeCell ref="A24:C24"/>
    <mergeCell ref="A25:C25"/>
    <mergeCell ref="C1:E1"/>
    <mergeCell ref="G1:I1"/>
    <mergeCell ref="A3:A5"/>
    <mergeCell ref="A6:A8"/>
    <mergeCell ref="A9:A11"/>
    <mergeCell ref="A12:A14"/>
    <mergeCell ref="A15:A17"/>
    <mergeCell ref="A18:A20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11"/>
  <sheetViews>
    <sheetView workbookViewId="0">
      <selection activeCell="B10" sqref="B10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52" t="s">
        <v>65</v>
      </c>
      <c r="C1" s="52"/>
    </row>
    <row r="2" spans="1:4" x14ac:dyDescent="0.35">
      <c r="A2" s="22" t="s">
        <v>79</v>
      </c>
      <c r="B2" s="23" t="s">
        <v>67</v>
      </c>
      <c r="C2" s="23" t="s">
        <v>68</v>
      </c>
      <c r="D2" s="22" t="s">
        <v>71</v>
      </c>
    </row>
    <row r="3" spans="1:4" x14ac:dyDescent="0.35">
      <c r="A3" s="1" t="s">
        <v>66</v>
      </c>
      <c r="B3" s="17">
        <v>6</v>
      </c>
      <c r="C3" s="36"/>
      <c r="D3" s="1" t="s">
        <v>72</v>
      </c>
    </row>
    <row r="4" spans="1:4" x14ac:dyDescent="0.35">
      <c r="A4" s="1" t="s">
        <v>69</v>
      </c>
      <c r="B4" s="17">
        <v>0</v>
      </c>
      <c r="C4" s="36">
        <v>8</v>
      </c>
      <c r="D4" s="1" t="s">
        <v>87</v>
      </c>
    </row>
    <row r="5" spans="1:4" x14ac:dyDescent="0.35">
      <c r="A5" s="1" t="s">
        <v>70</v>
      </c>
      <c r="B5" s="17">
        <v>36</v>
      </c>
      <c r="C5" s="36"/>
      <c r="D5" s="1" t="s">
        <v>73</v>
      </c>
    </row>
    <row r="6" spans="1:4" ht="31" x14ac:dyDescent="0.35">
      <c r="A6" s="1" t="s">
        <v>74</v>
      </c>
      <c r="B6" s="17">
        <v>0</v>
      </c>
      <c r="C6" s="36">
        <v>36</v>
      </c>
      <c r="D6" s="19" t="s">
        <v>83</v>
      </c>
    </row>
    <row r="7" spans="1:4" x14ac:dyDescent="0.35">
      <c r="A7" s="22" t="s">
        <v>75</v>
      </c>
      <c r="B7" s="32">
        <f>SUM(B3:B6)</f>
        <v>42</v>
      </c>
      <c r="C7" s="38">
        <f>SUM(C3:C6)</f>
        <v>44</v>
      </c>
      <c r="D7" s="1"/>
    </row>
    <row r="8" spans="1:4" x14ac:dyDescent="0.35">
      <c r="A8" s="1" t="s">
        <v>76</v>
      </c>
      <c r="B8" s="17">
        <f>B7/25</f>
        <v>1.68</v>
      </c>
      <c r="C8" s="36">
        <f>C7/20</f>
        <v>2.2000000000000002</v>
      </c>
      <c r="D8" s="1" t="s">
        <v>78</v>
      </c>
    </row>
    <row r="9" spans="1:4" x14ac:dyDescent="0.35">
      <c r="A9" s="22" t="s">
        <v>77</v>
      </c>
      <c r="B9" s="32">
        <f>SUM(B8:C8)</f>
        <v>3.88</v>
      </c>
      <c r="C9" s="37"/>
    </row>
    <row r="11" spans="1:4" x14ac:dyDescent="0.35">
      <c r="C11" t="s">
        <v>0</v>
      </c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80EC-DE2F-40E0-A90F-0E42001F8C5B}">
  <sheetPr>
    <pageSetUpPr fitToPage="1"/>
  </sheetPr>
  <dimension ref="A1:M23"/>
  <sheetViews>
    <sheetView showRuler="0" workbookViewId="0">
      <selection activeCell="M13" sqref="M13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30</v>
      </c>
      <c r="B1" s="46"/>
      <c r="C1" s="56"/>
      <c r="D1" s="56"/>
      <c r="E1" s="56"/>
      <c r="F1" s="56"/>
    </row>
    <row r="2" spans="1:13" ht="46.5" x14ac:dyDescent="0.35">
      <c r="A2" s="22"/>
      <c r="B2" s="24" t="s">
        <v>31</v>
      </c>
      <c r="C2" s="22">
        <v>1</v>
      </c>
      <c r="D2" s="22">
        <v>2</v>
      </c>
      <c r="E2" s="25">
        <v>3</v>
      </c>
      <c r="F2" s="22">
        <v>4</v>
      </c>
      <c r="G2" s="26" t="s">
        <v>32</v>
      </c>
      <c r="H2" s="26" t="s">
        <v>33</v>
      </c>
      <c r="I2" s="26" t="s">
        <v>34</v>
      </c>
      <c r="J2" s="26" t="s">
        <v>35</v>
      </c>
      <c r="K2" s="26" t="s">
        <v>45</v>
      </c>
      <c r="L2" s="26" t="s">
        <v>35</v>
      </c>
      <c r="M2" s="16" t="s">
        <v>64</v>
      </c>
    </row>
    <row r="3" spans="1:13" x14ac:dyDescent="0.35">
      <c r="A3" s="55" t="s">
        <v>29</v>
      </c>
      <c r="B3" s="27" t="s">
        <v>37</v>
      </c>
      <c r="C3" s="17" t="s">
        <v>38</v>
      </c>
      <c r="D3" s="17" t="s">
        <v>38</v>
      </c>
      <c r="E3" s="17">
        <v>84</v>
      </c>
      <c r="F3" s="17"/>
      <c r="G3" s="1">
        <v>0.01</v>
      </c>
      <c r="H3" s="18">
        <f>E3/(G3*0.01)</f>
        <v>840000</v>
      </c>
      <c r="I3" s="7">
        <f>AVERAGE(H3:H4)</f>
        <v>810000</v>
      </c>
      <c r="J3" s="7">
        <f>STDEV(H3:H4)</f>
        <v>42426.406871192848</v>
      </c>
      <c r="K3" s="7">
        <f>I3*0.05</f>
        <v>40500</v>
      </c>
      <c r="L3" s="7">
        <f>J3*0.05</f>
        <v>2121.3203435596424</v>
      </c>
      <c r="M3" s="28">
        <f>K3/15000</f>
        <v>2.7</v>
      </c>
    </row>
    <row r="4" spans="1:13" x14ac:dyDescent="0.35">
      <c r="A4" s="55"/>
      <c r="B4" s="27" t="s">
        <v>39</v>
      </c>
      <c r="C4" s="17" t="s">
        <v>38</v>
      </c>
      <c r="D4" s="17" t="s">
        <v>38</v>
      </c>
      <c r="E4" s="17">
        <v>78</v>
      </c>
      <c r="F4" s="17"/>
      <c r="G4" s="1">
        <v>0.01</v>
      </c>
      <c r="H4" s="18">
        <f>E4/(G4*0.01)</f>
        <v>780000</v>
      </c>
      <c r="I4" s="29"/>
      <c r="J4" s="29"/>
      <c r="K4" s="7"/>
      <c r="L4" s="7"/>
      <c r="M4" s="28"/>
    </row>
    <row r="5" spans="1:13" x14ac:dyDescent="0.35">
      <c r="A5" s="54" t="s">
        <v>84</v>
      </c>
      <c r="B5" s="27" t="s">
        <v>40</v>
      </c>
      <c r="C5" s="17" t="s">
        <v>38</v>
      </c>
      <c r="D5" s="17" t="s">
        <v>38</v>
      </c>
      <c r="E5" s="17" t="s">
        <v>38</v>
      </c>
      <c r="F5" s="17">
        <v>23</v>
      </c>
      <c r="G5" s="17">
        <v>1E-3</v>
      </c>
      <c r="H5" s="18">
        <f>F5/(G5*0.01)</f>
        <v>2300000</v>
      </c>
      <c r="I5" s="7">
        <f>AVERAGE(H5:H6)</f>
        <v>2250000</v>
      </c>
      <c r="J5" s="7">
        <f>STDEV(H5:H6)</f>
        <v>70710.67811865476</v>
      </c>
      <c r="K5" s="7">
        <f>I5*0.05</f>
        <v>112500</v>
      </c>
      <c r="L5" s="7">
        <f>J5*0.05</f>
        <v>3535.533905932738</v>
      </c>
      <c r="M5" s="28">
        <f>K5/15000</f>
        <v>7.5</v>
      </c>
    </row>
    <row r="6" spans="1:13" x14ac:dyDescent="0.35">
      <c r="A6" s="55"/>
      <c r="B6" s="27" t="s">
        <v>41</v>
      </c>
      <c r="C6" s="17" t="s">
        <v>38</v>
      </c>
      <c r="D6" s="17" t="s">
        <v>38</v>
      </c>
      <c r="E6" s="17" t="s">
        <v>38</v>
      </c>
      <c r="F6" s="17">
        <v>22</v>
      </c>
      <c r="G6" s="17">
        <v>1E-3</v>
      </c>
      <c r="H6" s="18">
        <f>F6/(G6*0.01)</f>
        <v>2200000</v>
      </c>
      <c r="I6" s="29"/>
      <c r="J6" s="29"/>
      <c r="K6" s="7"/>
      <c r="L6" s="7"/>
      <c r="M6" s="28"/>
    </row>
    <row r="7" spans="1:13" x14ac:dyDescent="0.35">
      <c r="A7" s="54" t="s">
        <v>85</v>
      </c>
      <c r="B7" s="27" t="s">
        <v>42</v>
      </c>
      <c r="C7" s="17" t="s">
        <v>38</v>
      </c>
      <c r="D7" s="17" t="s">
        <v>38</v>
      </c>
      <c r="E7" s="17">
        <v>65</v>
      </c>
      <c r="F7" s="17"/>
      <c r="G7" s="17">
        <v>0.01</v>
      </c>
      <c r="H7" s="18">
        <f>E7/(G7*0.01)</f>
        <v>650000</v>
      </c>
      <c r="I7" s="7">
        <f>AVERAGE(H7:H8)</f>
        <v>570000</v>
      </c>
      <c r="J7" s="7">
        <f>STDEV(H7:H8)</f>
        <v>113137.0849898476</v>
      </c>
      <c r="K7" s="7">
        <f>I7*0.05</f>
        <v>28500</v>
      </c>
      <c r="L7" s="7">
        <f>J7*0.05</f>
        <v>5656.8542494923804</v>
      </c>
      <c r="M7" s="28">
        <f>K7/15000</f>
        <v>1.9</v>
      </c>
    </row>
    <row r="8" spans="1:13" x14ac:dyDescent="0.35">
      <c r="A8" s="54"/>
      <c r="B8" s="27" t="s">
        <v>43</v>
      </c>
      <c r="C8" s="17" t="s">
        <v>38</v>
      </c>
      <c r="D8" s="17" t="s">
        <v>38</v>
      </c>
      <c r="E8" s="17">
        <v>49</v>
      </c>
      <c r="F8" s="17"/>
      <c r="G8" s="17">
        <v>0.01</v>
      </c>
      <c r="H8" s="18">
        <f>E8/(G8*0.01)</f>
        <v>490000</v>
      </c>
      <c r="I8" s="29"/>
      <c r="J8" s="29"/>
      <c r="K8" s="7"/>
      <c r="L8" s="7"/>
      <c r="M8" s="28"/>
    </row>
    <row r="9" spans="1:13" ht="16" customHeight="1" x14ac:dyDescent="0.35">
      <c r="A9" s="57" t="s">
        <v>88</v>
      </c>
      <c r="B9" s="27" t="s">
        <v>94</v>
      </c>
      <c r="C9" s="17" t="s">
        <v>38</v>
      </c>
      <c r="D9" s="17" t="s">
        <v>38</v>
      </c>
      <c r="E9" s="17">
        <v>79</v>
      </c>
      <c r="F9" s="17"/>
      <c r="G9" s="17">
        <v>0.01</v>
      </c>
      <c r="H9" s="18">
        <f>E9/(G9*0.01)</f>
        <v>790000</v>
      </c>
      <c r="I9" s="7">
        <f>AVERAGE(H9:H10)</f>
        <v>705000</v>
      </c>
      <c r="J9" s="7">
        <f>STDEV(H9:H10)</f>
        <v>120208.15280171308</v>
      </c>
      <c r="K9" s="7">
        <f>I9*0.05</f>
        <v>35250</v>
      </c>
      <c r="L9" s="7">
        <f>J9*0.05</f>
        <v>6010.4076400856538</v>
      </c>
      <c r="M9" s="28">
        <f>K9/15000</f>
        <v>2.35</v>
      </c>
    </row>
    <row r="10" spans="1:13" x14ac:dyDescent="0.35">
      <c r="A10" s="58"/>
      <c r="B10" s="27" t="s">
        <v>95</v>
      </c>
      <c r="C10" s="17" t="s">
        <v>38</v>
      </c>
      <c r="D10" s="17" t="s">
        <v>38</v>
      </c>
      <c r="E10" s="17">
        <v>62</v>
      </c>
      <c r="F10" s="17"/>
      <c r="G10" s="17">
        <v>0.01</v>
      </c>
      <c r="H10" s="18">
        <f>E10/(G10*0.01)</f>
        <v>620000</v>
      </c>
      <c r="I10" s="7"/>
      <c r="J10" s="7"/>
      <c r="K10" s="7"/>
      <c r="L10" s="7"/>
      <c r="M10" s="28"/>
    </row>
    <row r="11" spans="1:13" x14ac:dyDescent="0.35">
      <c r="A11" s="54" t="s">
        <v>89</v>
      </c>
      <c r="B11" s="27" t="s">
        <v>97</v>
      </c>
      <c r="C11" s="17"/>
      <c r="D11" s="17"/>
      <c r="E11" s="17"/>
      <c r="F11" s="17">
        <v>17</v>
      </c>
      <c r="G11" s="17">
        <v>1E-3</v>
      </c>
      <c r="H11" s="18">
        <f t="shared" ref="H11:H12" si="0">F11/(G11*0.01)</f>
        <v>1699999.9999999998</v>
      </c>
      <c r="I11" s="7">
        <f t="shared" ref="I11:I13" si="1">AVERAGE(H11:H12)</f>
        <v>2000000</v>
      </c>
      <c r="J11" s="7">
        <f t="shared" ref="J11:J13" si="2">STDEV(H11:H12)</f>
        <v>424264.06871192734</v>
      </c>
      <c r="K11" s="7">
        <f t="shared" ref="K11:K13" si="3">I11*0.05</f>
        <v>100000</v>
      </c>
      <c r="L11" s="7">
        <f t="shared" ref="L11:L13" si="4">J11*0.05</f>
        <v>21213.20343559637</v>
      </c>
      <c r="M11" s="28">
        <f>K11/15000</f>
        <v>6.666666666666667</v>
      </c>
    </row>
    <row r="12" spans="1:13" x14ac:dyDescent="0.35">
      <c r="A12" s="55"/>
      <c r="B12" s="27" t="s">
        <v>98</v>
      </c>
      <c r="C12" s="17"/>
      <c r="D12" s="17"/>
      <c r="E12" s="17"/>
      <c r="F12" s="17">
        <v>23</v>
      </c>
      <c r="G12" s="17">
        <v>1E-3</v>
      </c>
      <c r="H12" s="18">
        <f t="shared" si="0"/>
        <v>2300000</v>
      </c>
      <c r="I12" s="7"/>
      <c r="J12" s="7"/>
      <c r="K12" s="7"/>
      <c r="L12" s="7"/>
      <c r="M12" s="28"/>
    </row>
    <row r="13" spans="1:13" x14ac:dyDescent="0.35">
      <c r="A13" s="54" t="s">
        <v>90</v>
      </c>
      <c r="B13" s="27" t="s">
        <v>99</v>
      </c>
      <c r="C13" s="17"/>
      <c r="D13" s="17"/>
      <c r="E13" s="17">
        <v>77</v>
      </c>
      <c r="F13" s="17"/>
      <c r="G13" s="17">
        <v>0.01</v>
      </c>
      <c r="H13" s="18">
        <f>E13/(G13*0.01)</f>
        <v>770000</v>
      </c>
      <c r="I13" s="7">
        <f t="shared" si="1"/>
        <v>805000</v>
      </c>
      <c r="J13" s="7">
        <f t="shared" si="2"/>
        <v>49497.474683058324</v>
      </c>
      <c r="K13" s="7">
        <f t="shared" si="3"/>
        <v>40250</v>
      </c>
      <c r="L13" s="7">
        <f t="shared" si="4"/>
        <v>2474.8737341529163</v>
      </c>
      <c r="M13" s="28">
        <f>K13/15000</f>
        <v>2.6833333333333331</v>
      </c>
    </row>
    <row r="14" spans="1:13" x14ac:dyDescent="0.35">
      <c r="A14" s="54"/>
      <c r="B14" s="27" t="s">
        <v>100</v>
      </c>
      <c r="C14" s="17"/>
      <c r="D14" s="17"/>
      <c r="E14" s="17">
        <v>84</v>
      </c>
      <c r="F14" s="17"/>
      <c r="G14" s="17">
        <v>0.01</v>
      </c>
      <c r="H14" s="18">
        <f>E14/(G14*0.01)</f>
        <v>840000</v>
      </c>
      <c r="I14" s="7"/>
      <c r="J14" s="7"/>
      <c r="K14" s="7"/>
      <c r="L14" s="7"/>
      <c r="M14" s="28"/>
    </row>
    <row r="15" spans="1:13" x14ac:dyDescent="0.35">
      <c r="A15" s="1" t="s">
        <v>44</v>
      </c>
      <c r="B15" s="1"/>
      <c r="C15" s="1">
        <v>1</v>
      </c>
      <c r="D15" s="1">
        <f>C15/10</f>
        <v>0.1</v>
      </c>
      <c r="E15" s="1">
        <f>D15/10</f>
        <v>0.01</v>
      </c>
      <c r="F15" s="1">
        <f>E15/10</f>
        <v>1E-3</v>
      </c>
      <c r="I15" s="7"/>
    </row>
    <row r="17" spans="1:3" x14ac:dyDescent="0.35">
      <c r="A17" s="1"/>
      <c r="B17" s="1" t="s">
        <v>45</v>
      </c>
      <c r="C17" s="1" t="s">
        <v>35</v>
      </c>
    </row>
    <row r="18" spans="1:3" x14ac:dyDescent="0.35">
      <c r="A18" s="9" t="s">
        <v>29</v>
      </c>
      <c r="B18" s="7">
        <f>K3</f>
        <v>40500</v>
      </c>
      <c r="C18" s="7">
        <f>L3</f>
        <v>2121.3203435596424</v>
      </c>
    </row>
    <row r="19" spans="1:3" x14ac:dyDescent="0.35">
      <c r="A19" s="43" t="s">
        <v>84</v>
      </c>
      <c r="B19" s="7">
        <f>K5</f>
        <v>112500</v>
      </c>
      <c r="C19" s="7">
        <f>L5</f>
        <v>3535.533905932738</v>
      </c>
    </row>
    <row r="20" spans="1:3" x14ac:dyDescent="0.35">
      <c r="A20" s="9" t="s">
        <v>85</v>
      </c>
      <c r="B20" s="7">
        <f>K7</f>
        <v>28500</v>
      </c>
      <c r="C20" s="7">
        <f>L7</f>
        <v>5656.8542494923804</v>
      </c>
    </row>
    <row r="21" spans="1:3" x14ac:dyDescent="0.35">
      <c r="A21" s="9" t="s">
        <v>101</v>
      </c>
      <c r="B21" s="7">
        <f>K9</f>
        <v>35250</v>
      </c>
      <c r="C21" s="7">
        <f>L9</f>
        <v>6010.4076400856538</v>
      </c>
    </row>
    <row r="22" spans="1:3" x14ac:dyDescent="0.35">
      <c r="A22" s="43" t="s">
        <v>102</v>
      </c>
      <c r="B22" s="7">
        <f>K11</f>
        <v>100000</v>
      </c>
      <c r="C22" s="7">
        <f>L11</f>
        <v>21213.20343559637</v>
      </c>
    </row>
    <row r="23" spans="1:3" x14ac:dyDescent="0.35">
      <c r="A23" s="9" t="s">
        <v>103</v>
      </c>
      <c r="B23" s="7">
        <f>K13</f>
        <v>40250</v>
      </c>
      <c r="C23" s="7">
        <f>L13</f>
        <v>2474.8737341529163</v>
      </c>
    </row>
  </sheetData>
  <mergeCells count="7">
    <mergeCell ref="A11:A12"/>
    <mergeCell ref="A13:A14"/>
    <mergeCell ref="C1:F1"/>
    <mergeCell ref="A3:A4"/>
    <mergeCell ref="A5:A6"/>
    <mergeCell ref="A7:A8"/>
    <mergeCell ref="A9:A10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44DE-4735-473C-9F6C-E8EB4498D121}">
  <sheetPr>
    <pageSetUpPr fitToPage="1"/>
  </sheetPr>
  <dimension ref="A1:Y22"/>
  <sheetViews>
    <sheetView showRuler="0" zoomScale="90" workbookViewId="0">
      <selection activeCell="M3" sqref="M3:M8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46"/>
      <c r="H1" s="46"/>
      <c r="I1" s="46"/>
      <c r="J1" s="30"/>
      <c r="K1" s="30"/>
      <c r="L1" s="31"/>
      <c r="M1" s="31"/>
    </row>
    <row r="2" spans="1:25" ht="46.5" x14ac:dyDescent="0.35">
      <c r="A2" s="22"/>
      <c r="B2" s="45" t="s">
        <v>46</v>
      </c>
      <c r="C2" s="45" t="s">
        <v>47</v>
      </c>
      <c r="D2" s="45" t="s">
        <v>48</v>
      </c>
      <c r="E2" s="16" t="s">
        <v>32</v>
      </c>
      <c r="F2" s="16" t="s">
        <v>49</v>
      </c>
      <c r="G2" s="16" t="s">
        <v>36</v>
      </c>
      <c r="H2" s="16" t="s">
        <v>58</v>
      </c>
      <c r="J2" s="1"/>
      <c r="K2" s="26" t="s">
        <v>50</v>
      </c>
      <c r="L2" s="22" t="s">
        <v>51</v>
      </c>
      <c r="M2" s="35" t="s">
        <v>52</v>
      </c>
      <c r="N2" s="45" t="s">
        <v>58</v>
      </c>
      <c r="O2" s="16" t="s">
        <v>59</v>
      </c>
    </row>
    <row r="3" spans="1:25" x14ac:dyDescent="0.35">
      <c r="A3" s="53" t="s">
        <v>29</v>
      </c>
      <c r="B3" s="10" t="s">
        <v>37</v>
      </c>
      <c r="C3" s="32">
        <v>7</v>
      </c>
      <c r="D3" s="32">
        <v>6</v>
      </c>
      <c r="E3" s="17">
        <v>1</v>
      </c>
      <c r="F3" s="29">
        <f t="shared" ref="F3:F14" si="0">AVERAGE(C3,D3)</f>
        <v>6.5</v>
      </c>
      <c r="G3" s="7">
        <f t="shared" ref="G3:G14" si="1">(F3/(0.05*E3))*0.2</f>
        <v>26</v>
      </c>
      <c r="H3" s="59">
        <f>TTEST(G3:G5,G3:G5,2,2)</f>
        <v>1</v>
      </c>
      <c r="I3" s="14"/>
      <c r="J3" s="9" t="s">
        <v>29</v>
      </c>
      <c r="K3" s="7">
        <f>AVERAGE(G3:G5)</f>
        <v>16.666666666666668</v>
      </c>
      <c r="L3" s="7">
        <f>STDEV(G3:G5)</f>
        <v>14.468356276140469</v>
      </c>
      <c r="M3" s="28">
        <v>2.7</v>
      </c>
      <c r="N3" s="21">
        <f>TTEST(G2:G4,G5:G7,2,2)</f>
        <v>0.18865386294534611</v>
      </c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53"/>
      <c r="B4" s="10" t="s">
        <v>39</v>
      </c>
      <c r="C4" s="32">
        <v>0</v>
      </c>
      <c r="D4" s="32">
        <v>0</v>
      </c>
      <c r="E4" s="17">
        <v>1</v>
      </c>
      <c r="F4" s="29">
        <f t="shared" si="0"/>
        <v>0</v>
      </c>
      <c r="G4" s="7">
        <f t="shared" si="1"/>
        <v>0</v>
      </c>
      <c r="H4" s="59"/>
      <c r="J4" s="43" t="s">
        <v>84</v>
      </c>
      <c r="K4" s="7">
        <f>AVERAGE(G6:G8)</f>
        <v>140</v>
      </c>
      <c r="L4" s="7">
        <f>STDEV(G6:G8)</f>
        <v>29.051678092667899</v>
      </c>
      <c r="M4" s="28">
        <v>7.5</v>
      </c>
      <c r="N4" s="21">
        <f>TTEST(G3:G5,G6:G8,2,2)</f>
        <v>2.7585270478153235E-3</v>
      </c>
      <c r="O4" s="13">
        <f>IF(K4/$K$3&gt;=1,K4/$K$3,-$K$3/K4)</f>
        <v>8.3999999999999986</v>
      </c>
    </row>
    <row r="5" spans="1:25" x14ac:dyDescent="0.35">
      <c r="A5" s="53"/>
      <c r="B5" s="10" t="s">
        <v>91</v>
      </c>
      <c r="C5" s="32">
        <v>4</v>
      </c>
      <c r="D5" s="32">
        <v>8</v>
      </c>
      <c r="E5" s="17">
        <v>1</v>
      </c>
      <c r="F5" s="29">
        <f t="shared" si="0"/>
        <v>6</v>
      </c>
      <c r="G5" s="7">
        <f t="shared" si="1"/>
        <v>24</v>
      </c>
      <c r="H5" s="59"/>
      <c r="J5" s="9" t="s">
        <v>85</v>
      </c>
      <c r="K5" s="7">
        <f>AVERAGE(G9:G11)</f>
        <v>40</v>
      </c>
      <c r="L5" s="7">
        <f>STDEV(G10:G11)</f>
        <v>19.798989873223331</v>
      </c>
      <c r="M5">
        <v>1.9</v>
      </c>
      <c r="N5" s="21">
        <f>TTEST(G3:G5,G10:G11,2,2)</f>
        <v>0.4397101096353207</v>
      </c>
      <c r="O5" s="13">
        <f>IF(K5/$K$3&gt;=1,K5/$K$3,-$K$3/K5)</f>
        <v>2.4</v>
      </c>
    </row>
    <row r="6" spans="1:25" ht="15" customHeight="1" x14ac:dyDescent="0.35">
      <c r="A6" s="55" t="s">
        <v>84</v>
      </c>
      <c r="B6" s="10" t="s">
        <v>40</v>
      </c>
      <c r="C6" s="32">
        <v>26</v>
      </c>
      <c r="D6" s="32">
        <v>45</v>
      </c>
      <c r="E6" s="17">
        <v>1</v>
      </c>
      <c r="F6" s="1">
        <f t="shared" si="0"/>
        <v>35.5</v>
      </c>
      <c r="G6" s="7">
        <f t="shared" si="1"/>
        <v>142</v>
      </c>
      <c r="H6" s="59">
        <f>TTEST(G6:G8,G3:G5,2,2)</f>
        <v>2.7585270478153235E-3</v>
      </c>
      <c r="J6" s="9" t="s">
        <v>101</v>
      </c>
      <c r="K6" s="7">
        <f>AVERAGE(G12:G14)</f>
        <v>26</v>
      </c>
      <c r="L6" s="7">
        <f>STDEV(G12:G14)</f>
        <v>21.166010488516726</v>
      </c>
      <c r="M6" s="28">
        <v>2.35</v>
      </c>
      <c r="N6" s="21">
        <f t="shared" ref="N6:N8" si="2">TTEST(G4:G6,G11:G12,2,2)</f>
        <v>0.72610841345861799</v>
      </c>
      <c r="O6" s="13">
        <f>IF(K6/$K$3&gt;=1,K6/$K$3,-$K$3/K6)</f>
        <v>1.5599999999999998</v>
      </c>
    </row>
    <row r="7" spans="1:25" ht="15" customHeight="1" x14ac:dyDescent="0.35">
      <c r="A7" s="55"/>
      <c r="B7" s="10" t="s">
        <v>41</v>
      </c>
      <c r="C7" s="32">
        <v>36</v>
      </c>
      <c r="D7" s="32">
        <v>48</v>
      </c>
      <c r="E7" s="17">
        <v>1</v>
      </c>
      <c r="F7" s="1">
        <f t="shared" si="0"/>
        <v>42</v>
      </c>
      <c r="G7" s="7">
        <f t="shared" si="1"/>
        <v>168</v>
      </c>
      <c r="H7" s="59"/>
      <c r="J7" s="43" t="s">
        <v>102</v>
      </c>
      <c r="K7" s="7">
        <f>AVERAGE(G15:G17)</f>
        <v>135.33333333333334</v>
      </c>
      <c r="L7" s="7">
        <f>STDEV(G15:G17)</f>
        <v>20.816659994661297</v>
      </c>
      <c r="M7" s="28">
        <v>6.666666666666667</v>
      </c>
      <c r="N7" s="21">
        <f t="shared" si="2"/>
        <v>0.26256355366463996</v>
      </c>
      <c r="O7" s="13">
        <f t="shared" ref="O7:O8" si="3">IF(K7/$K$3&gt;=1,K7/$K$3,-$K$3/K7)</f>
        <v>8.1199999999999992</v>
      </c>
    </row>
    <row r="8" spans="1:25" x14ac:dyDescent="0.35">
      <c r="A8" s="55"/>
      <c r="B8" s="10" t="s">
        <v>92</v>
      </c>
      <c r="C8" s="32">
        <v>25</v>
      </c>
      <c r="D8" s="32">
        <v>30</v>
      </c>
      <c r="E8" s="17">
        <v>1</v>
      </c>
      <c r="F8" s="1">
        <f t="shared" si="0"/>
        <v>27.5</v>
      </c>
      <c r="G8" s="7">
        <f t="shared" si="1"/>
        <v>110</v>
      </c>
      <c r="H8" s="59"/>
      <c r="J8" s="9" t="s">
        <v>103</v>
      </c>
      <c r="K8" s="7">
        <f>AVERAGE(G18:G20)</f>
        <v>27.333333333333332</v>
      </c>
      <c r="L8" s="7">
        <f>STDEV(G18:G20)</f>
        <v>14.047538337136983</v>
      </c>
      <c r="M8" s="28">
        <v>2.6833333333333331</v>
      </c>
      <c r="N8" s="21">
        <f t="shared" si="2"/>
        <v>1.037622725646958E-2</v>
      </c>
      <c r="O8" s="13">
        <f t="shared" si="3"/>
        <v>1.64</v>
      </c>
    </row>
    <row r="9" spans="1:25" ht="15" customHeight="1" x14ac:dyDescent="0.35">
      <c r="A9" s="55" t="s">
        <v>85</v>
      </c>
      <c r="B9" s="10" t="s">
        <v>42</v>
      </c>
      <c r="C9" s="32">
        <v>13</v>
      </c>
      <c r="D9" s="32">
        <v>17</v>
      </c>
      <c r="E9" s="17">
        <v>1</v>
      </c>
      <c r="F9" s="1">
        <f t="shared" si="0"/>
        <v>15</v>
      </c>
      <c r="G9" s="7">
        <f t="shared" si="1"/>
        <v>60</v>
      </c>
      <c r="H9" s="59">
        <f>TTEST(G9:G11,G3:G5,2,2)</f>
        <v>0.20272656656873042</v>
      </c>
      <c r="J9" s="14"/>
    </row>
    <row r="10" spans="1:25" x14ac:dyDescent="0.35">
      <c r="A10" s="55"/>
      <c r="B10" s="10" t="s">
        <v>43</v>
      </c>
      <c r="C10" s="32">
        <v>10</v>
      </c>
      <c r="D10" s="32">
        <v>12</v>
      </c>
      <c r="E10" s="17">
        <v>1</v>
      </c>
      <c r="F10" s="1">
        <f t="shared" si="0"/>
        <v>11</v>
      </c>
      <c r="G10" s="7">
        <f t="shared" si="1"/>
        <v>44</v>
      </c>
      <c r="H10" s="59"/>
    </row>
    <row r="11" spans="1:25" ht="15" customHeight="1" x14ac:dyDescent="0.35">
      <c r="A11" s="55"/>
      <c r="B11" s="10" t="s">
        <v>93</v>
      </c>
      <c r="C11" s="32">
        <v>4</v>
      </c>
      <c r="D11" s="32">
        <v>4</v>
      </c>
      <c r="E11" s="17">
        <v>1</v>
      </c>
      <c r="F11" s="1">
        <f t="shared" si="0"/>
        <v>4</v>
      </c>
      <c r="G11" s="7">
        <f t="shared" si="1"/>
        <v>16</v>
      </c>
      <c r="H11" s="59"/>
    </row>
    <row r="12" spans="1:25" x14ac:dyDescent="0.35">
      <c r="A12" s="53" t="s">
        <v>101</v>
      </c>
      <c r="B12" s="10" t="s">
        <v>94</v>
      </c>
      <c r="C12" s="32">
        <v>9</v>
      </c>
      <c r="D12" s="32">
        <v>16</v>
      </c>
      <c r="E12" s="17">
        <v>1</v>
      </c>
      <c r="F12" s="1">
        <f t="shared" si="0"/>
        <v>12.5</v>
      </c>
      <c r="G12" s="7">
        <f t="shared" si="1"/>
        <v>50</v>
      </c>
      <c r="H12" s="59">
        <f>TTEST(G12:G14,G3:G5,2,2)</f>
        <v>0.56257781274289176</v>
      </c>
    </row>
    <row r="13" spans="1:25" ht="15" customHeight="1" x14ac:dyDescent="0.35">
      <c r="A13" s="53"/>
      <c r="B13" s="10" t="s">
        <v>95</v>
      </c>
      <c r="C13" s="32">
        <v>2</v>
      </c>
      <c r="D13" s="32">
        <v>3</v>
      </c>
      <c r="E13" s="17">
        <v>1</v>
      </c>
      <c r="F13" s="1">
        <f t="shared" si="0"/>
        <v>2.5</v>
      </c>
      <c r="G13" s="7">
        <f t="shared" si="1"/>
        <v>10</v>
      </c>
      <c r="H13" s="59"/>
    </row>
    <row r="14" spans="1:25" x14ac:dyDescent="0.35">
      <c r="A14" s="53"/>
      <c r="B14" s="10" t="s">
        <v>96</v>
      </c>
      <c r="C14" s="32">
        <v>4</v>
      </c>
      <c r="D14" s="32">
        <v>5</v>
      </c>
      <c r="E14" s="17">
        <v>1</v>
      </c>
      <c r="F14" s="1">
        <f t="shared" si="0"/>
        <v>4.5</v>
      </c>
      <c r="G14" s="7">
        <f t="shared" si="1"/>
        <v>18</v>
      </c>
      <c r="H14" s="59"/>
    </row>
    <row r="15" spans="1:25" x14ac:dyDescent="0.35">
      <c r="A15" s="55" t="s">
        <v>102</v>
      </c>
      <c r="B15" s="10" t="s">
        <v>42</v>
      </c>
      <c r="C15" s="32">
        <v>39</v>
      </c>
      <c r="D15" s="32">
        <v>37</v>
      </c>
      <c r="E15" s="17">
        <v>1</v>
      </c>
      <c r="F15" s="1">
        <f t="shared" ref="F15:F20" si="4">AVERAGE(C15,D15)</f>
        <v>38</v>
      </c>
      <c r="G15" s="7">
        <f t="shared" ref="G15:G20" si="5">(F15/(0.05*E15))*0.2</f>
        <v>152</v>
      </c>
      <c r="H15" s="59">
        <f>TTEST(G15:G17,G9:G11,2,2)</f>
        <v>5.6300424099561576E-3</v>
      </c>
    </row>
    <row r="16" spans="1:25" x14ac:dyDescent="0.35">
      <c r="A16" s="55"/>
      <c r="B16" s="10" t="s">
        <v>43</v>
      </c>
      <c r="C16" s="32">
        <v>28</v>
      </c>
      <c r="D16" s="32">
        <v>28</v>
      </c>
      <c r="E16" s="17">
        <v>1</v>
      </c>
      <c r="F16" s="1">
        <f t="shared" si="4"/>
        <v>28</v>
      </c>
      <c r="G16" s="7">
        <f t="shared" si="5"/>
        <v>112</v>
      </c>
      <c r="H16" s="59"/>
    </row>
    <row r="17" spans="1:8" x14ac:dyDescent="0.35">
      <c r="A17" s="55"/>
      <c r="B17" s="10" t="s">
        <v>93</v>
      </c>
      <c r="C17" s="32">
        <v>40</v>
      </c>
      <c r="D17" s="32">
        <v>31</v>
      </c>
      <c r="E17" s="17">
        <v>1</v>
      </c>
      <c r="F17" s="1">
        <f t="shared" si="4"/>
        <v>35.5</v>
      </c>
      <c r="G17" s="7">
        <f t="shared" si="5"/>
        <v>142</v>
      </c>
      <c r="H17" s="59"/>
    </row>
    <row r="18" spans="1:8" x14ac:dyDescent="0.35">
      <c r="A18" s="55" t="s">
        <v>103</v>
      </c>
      <c r="B18" s="10" t="s">
        <v>94</v>
      </c>
      <c r="C18" s="32">
        <v>9</v>
      </c>
      <c r="D18" s="32">
        <v>12</v>
      </c>
      <c r="E18" s="17">
        <v>1</v>
      </c>
      <c r="F18" s="1">
        <f t="shared" si="4"/>
        <v>10.5</v>
      </c>
      <c r="G18" s="7">
        <f t="shared" si="5"/>
        <v>42</v>
      </c>
      <c r="H18" s="59">
        <f>TTEST(G18:G20,G9:G11,2,2)</f>
        <v>0.45158925526770405</v>
      </c>
    </row>
    <row r="19" spans="1:8" x14ac:dyDescent="0.35">
      <c r="A19" s="55"/>
      <c r="B19" s="10" t="s">
        <v>95</v>
      </c>
      <c r="C19" s="32">
        <v>8</v>
      </c>
      <c r="D19" s="32">
        <v>5</v>
      </c>
      <c r="E19" s="17">
        <v>1</v>
      </c>
      <c r="F19" s="1">
        <f t="shared" si="4"/>
        <v>6.5</v>
      </c>
      <c r="G19" s="7">
        <f t="shared" si="5"/>
        <v>26</v>
      </c>
      <c r="H19" s="59"/>
    </row>
    <row r="20" spans="1:8" x14ac:dyDescent="0.35">
      <c r="A20" s="55"/>
      <c r="B20" s="10" t="s">
        <v>96</v>
      </c>
      <c r="C20" s="32">
        <v>2</v>
      </c>
      <c r="D20" s="32">
        <v>5</v>
      </c>
      <c r="E20" s="17">
        <v>1</v>
      </c>
      <c r="F20" s="1">
        <f t="shared" si="4"/>
        <v>3.5</v>
      </c>
      <c r="G20" s="7">
        <f t="shared" si="5"/>
        <v>14</v>
      </c>
      <c r="H20" s="59"/>
    </row>
    <row r="21" spans="1:8" x14ac:dyDescent="0.35">
      <c r="A21" s="34" t="s">
        <v>53</v>
      </c>
      <c r="H21" s="14"/>
    </row>
    <row r="22" spans="1:8" x14ac:dyDescent="0.35">
      <c r="A22" s="34" t="s">
        <v>54</v>
      </c>
    </row>
  </sheetData>
  <mergeCells count="12">
    <mergeCell ref="A15:A17"/>
    <mergeCell ref="H15:H17"/>
    <mergeCell ref="A18:A20"/>
    <mergeCell ref="H18:H20"/>
    <mergeCell ref="A3:A5"/>
    <mergeCell ref="A6:A8"/>
    <mergeCell ref="A9:A11"/>
    <mergeCell ref="A12:A14"/>
    <mergeCell ref="H6:H8"/>
    <mergeCell ref="H9:H11"/>
    <mergeCell ref="H12:H14"/>
    <mergeCell ref="H3:H5"/>
  </mergeCells>
  <pageMargins left="0.75" right="0.75" top="1" bottom="1" header="0.5" footer="0.5"/>
  <pageSetup scale="52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Sheet1</vt:lpstr>
      <vt:lpstr>T=24 </vt:lpstr>
      <vt:lpstr>Plate Needs</vt:lpstr>
      <vt:lpstr>Inoculum</vt:lpstr>
      <vt:lpstr>T=2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2019-07-10T19:45:59Z</cp:lastPrinted>
  <dcterms:created xsi:type="dcterms:W3CDTF">2016-02-15T21:32:37Z</dcterms:created>
  <dcterms:modified xsi:type="dcterms:W3CDTF">2019-08-05T13:49:18Z</dcterms:modified>
</cp:coreProperties>
</file>