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Jamie Wandzilak\"/>
    </mc:Choice>
  </mc:AlternateContent>
  <xr:revisionPtr revIDLastSave="0" documentId="13_ncr:1_{93505DAB-B0D4-46A3-9D72-0DDFDF4BBAC0}" xr6:coauthVersionLast="43" xr6:coauthVersionMax="43" xr10:uidLastSave="{00000000-0000-0000-0000-000000000000}"/>
  <bookViews>
    <workbookView xWindow="-110" yWindow="-110" windowWidth="19420" windowHeight="10420" activeTab="1" xr2:uid="{0FE3F1E9-E49E-4381-9928-2BBFB20B3C56}"/>
  </bookViews>
  <sheets>
    <sheet name="6_18_19" sheetId="1" r:id="rId1"/>
    <sheet name="7_3_19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0" i="2" l="1"/>
  <c r="P9" i="2"/>
  <c r="P8" i="2"/>
  <c r="P11" i="2"/>
  <c r="R9" i="2" l="1"/>
  <c r="R10" i="2"/>
  <c r="R11" i="2"/>
  <c r="R8" i="2"/>
  <c r="O11" i="2"/>
  <c r="O10" i="2"/>
  <c r="O8" i="2"/>
  <c r="I12" i="2"/>
  <c r="J12" i="2" s="1"/>
  <c r="C12" i="2"/>
  <c r="D12" i="2" s="1"/>
  <c r="O9" i="2"/>
  <c r="M43" i="1" l="1"/>
  <c r="M44" i="1"/>
  <c r="M45" i="1"/>
  <c r="M42" i="1"/>
  <c r="M33" i="1"/>
  <c r="M34" i="1"/>
  <c r="M35" i="1"/>
  <c r="M32" i="1"/>
  <c r="V21" i="1" l="1"/>
  <c r="V20" i="1"/>
  <c r="W20" i="1" s="1"/>
  <c r="W21" i="1"/>
  <c r="W22" i="1"/>
  <c r="V22" i="1"/>
  <c r="V23" i="1"/>
  <c r="V16" i="1"/>
  <c r="W16" i="1" s="1"/>
  <c r="V13" i="1"/>
  <c r="W13" i="1" s="1"/>
  <c r="V12" i="1"/>
  <c r="W12" i="1" s="1"/>
  <c r="V8" i="1"/>
  <c r="W8" i="1" s="1"/>
  <c r="V7" i="1"/>
  <c r="W7" i="1" s="1"/>
  <c r="W5" i="1"/>
  <c r="V6" i="1"/>
  <c r="W6" i="1" s="1"/>
  <c r="V5" i="1"/>
  <c r="Q24" i="1"/>
  <c r="R24" i="1" s="1"/>
  <c r="L24" i="1"/>
  <c r="M24" i="1" s="1"/>
  <c r="V18" i="1"/>
  <c r="W18" i="1" s="1"/>
  <c r="V17" i="1"/>
  <c r="W17" i="1" s="1"/>
  <c r="W15" i="1"/>
  <c r="W11" i="1"/>
  <c r="W10" i="1"/>
</calcChain>
</file>

<file path=xl/sharedStrings.xml><?xml version="1.0" encoding="utf-8"?>
<sst xmlns="http://schemas.openxmlformats.org/spreadsheetml/2006/main" count="127" uniqueCount="35">
  <si>
    <t>Strain</t>
  </si>
  <si>
    <t xml:space="preserve">Origin Tube </t>
  </si>
  <si>
    <t xml:space="preserve">Media Resuspended </t>
  </si>
  <si>
    <t>Time Point</t>
  </si>
  <si>
    <t>LVS</t>
  </si>
  <si>
    <t>D</t>
  </si>
  <si>
    <t>DMEM</t>
  </si>
  <si>
    <t>Plate 1</t>
  </si>
  <si>
    <t>I</t>
  </si>
  <si>
    <t>MHB</t>
  </si>
  <si>
    <t>ΔchaC</t>
  </si>
  <si>
    <t>Dilution</t>
  </si>
  <si>
    <t xml:space="preserve">Plate 2 </t>
  </si>
  <si>
    <t xml:space="preserve">Diution </t>
  </si>
  <si>
    <t>Track Plate 1</t>
  </si>
  <si>
    <t>Track Plate 2</t>
  </si>
  <si>
    <t>Dilution factor counted</t>
  </si>
  <si>
    <t>Average Cells</t>
  </si>
  <si>
    <t>CFU per well</t>
  </si>
  <si>
    <t>LVS DMEM</t>
  </si>
  <si>
    <t xml:space="preserve">LVS MHB </t>
  </si>
  <si>
    <t>Tube D Time 0</t>
  </si>
  <si>
    <t>ΔchaC DMEM</t>
  </si>
  <si>
    <t>ΔchaC MHB</t>
  </si>
  <si>
    <t>Tube D Time 30</t>
  </si>
  <si>
    <t>Tube I Time 0</t>
  </si>
  <si>
    <t>Tube I Time 30</t>
  </si>
  <si>
    <t>OD600</t>
  </si>
  <si>
    <t>CFU/well/OD</t>
  </si>
  <si>
    <t>LVS CHA</t>
  </si>
  <si>
    <t>ΔchaC CHA</t>
  </si>
  <si>
    <t>ΔchaC CDM</t>
  </si>
  <si>
    <t>LVS CDM</t>
  </si>
  <si>
    <t>Strain (Tube D)</t>
  </si>
  <si>
    <t>CFU/mL/OD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</si>
</sst>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1" fontId="0" fillId="0" borderId="1" xfId="0" applyNumberFormat="1" applyBorder="1"/>
    <xf numFmtId="11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horizontal="right"/>
    </xf>
    <xf numFmtId="11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11" fontId="0" fillId="0" borderId="0" xfId="0" applyNumberFormat="1" applyBorder="1"/>
    <xf numFmtId="0" fontId="2" fillId="0" borderId="0" xfId="0" applyFont="1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horizontal="right"/>
    </xf>
    <xf numFmtId="0" fontId="3" fillId="0" borderId="2" xfId="0" applyFont="1" applyBorder="1" applyAlignment="1">
      <alignment wrapText="1"/>
    </xf>
    <xf numFmtId="11" fontId="0" fillId="0" borderId="2" xfId="0" applyNumberForma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1" fontId="0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right"/>
    </xf>
    <xf numFmtId="1" fontId="0" fillId="0" borderId="3" xfId="0" applyNumberFormat="1" applyBorder="1"/>
    <xf numFmtId="11" fontId="0" fillId="0" borderId="3" xfId="0" applyNumberForma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Dilution</a:t>
            </a:r>
            <a:r>
              <a:rPr lang="en-US" baseline="0"/>
              <a:t> Tube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Time 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'6_18_19'!$J$32:$J$35</c:f>
              <c:strCache>
                <c:ptCount val="4"/>
                <c:pt idx="0">
                  <c:v>LVS DMEM</c:v>
                </c:pt>
                <c:pt idx="1">
                  <c:v>LVS MHB </c:v>
                </c:pt>
                <c:pt idx="2">
                  <c:v>ΔchaC DMEM</c:v>
                </c:pt>
                <c:pt idx="3">
                  <c:v>ΔchaC MHB</c:v>
                </c:pt>
              </c:strCache>
            </c:strRef>
          </c:cat>
          <c:val>
            <c:numRef>
              <c:f>'6_18_19'!$K$32:$K$35</c:f>
              <c:numCache>
                <c:formatCode>0.00E+00</c:formatCode>
                <c:ptCount val="4"/>
                <c:pt idx="0">
                  <c:v>15699999.999999998</c:v>
                </c:pt>
                <c:pt idx="1">
                  <c:v>6200000</c:v>
                </c:pt>
                <c:pt idx="2">
                  <c:v>8600</c:v>
                </c:pt>
                <c:pt idx="3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0A-4F0A-817C-93167A4FDC72}"/>
            </c:ext>
          </c:extLst>
        </c:ser>
        <c:ser>
          <c:idx val="1"/>
          <c:order val="1"/>
          <c:tx>
            <c:v>Time 30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'6_18_19'!$J$32:$J$35</c:f>
              <c:strCache>
                <c:ptCount val="4"/>
                <c:pt idx="0">
                  <c:v>LVS DMEM</c:v>
                </c:pt>
                <c:pt idx="1">
                  <c:v>LVS MHB </c:v>
                </c:pt>
                <c:pt idx="2">
                  <c:v>ΔchaC DMEM</c:v>
                </c:pt>
                <c:pt idx="3">
                  <c:v>ΔchaC MHB</c:v>
                </c:pt>
              </c:strCache>
            </c:strRef>
          </c:cat>
          <c:val>
            <c:numRef>
              <c:f>'6_18_19'!$K$37:$K$40</c:f>
              <c:numCache>
                <c:formatCode>0.00E+00</c:formatCode>
                <c:ptCount val="4"/>
                <c:pt idx="0">
                  <c:v>19799999.999999996</c:v>
                </c:pt>
                <c:pt idx="1">
                  <c:v>9999999.9999999981</c:v>
                </c:pt>
                <c:pt idx="2">
                  <c:v>840</c:v>
                </c:pt>
                <c:pt idx="3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0A-4F0A-817C-93167A4FD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883808"/>
        <c:axId val="442884464"/>
      </c:barChart>
      <c:catAx>
        <c:axId val="44288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884464"/>
        <c:crosses val="autoZero"/>
        <c:auto val="1"/>
        <c:lblAlgn val="ctr"/>
        <c:lblOffset val="100"/>
        <c:noMultiLvlLbl val="0"/>
      </c:catAx>
      <c:valAx>
        <c:axId val="44288446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88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>
          <a:alpha val="89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Inoculum</a:t>
            </a:r>
            <a:r>
              <a:rPr lang="en-US" baseline="0"/>
              <a:t> Tube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Time 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'6_18_19'!$J$47:$J$50</c:f>
              <c:strCache>
                <c:ptCount val="4"/>
                <c:pt idx="0">
                  <c:v>LVS DMEM</c:v>
                </c:pt>
                <c:pt idx="1">
                  <c:v>LVS MHB </c:v>
                </c:pt>
                <c:pt idx="2">
                  <c:v>ΔchaC DMEM</c:v>
                </c:pt>
                <c:pt idx="3">
                  <c:v>ΔchaC MHB</c:v>
                </c:pt>
              </c:strCache>
            </c:strRef>
          </c:cat>
          <c:val>
            <c:numRef>
              <c:f>'6_18_19'!$K$42:$K$45</c:f>
              <c:numCache>
                <c:formatCode>0.00E+00</c:formatCode>
                <c:ptCount val="4"/>
                <c:pt idx="0">
                  <c:v>39200</c:v>
                </c:pt>
                <c:pt idx="1">
                  <c:v>52000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0-47D2-B9B3-5DECBC00714E}"/>
            </c:ext>
          </c:extLst>
        </c:ser>
        <c:ser>
          <c:idx val="1"/>
          <c:order val="1"/>
          <c:tx>
            <c:v>Time 30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'6_18_19'!$J$47:$J$50</c:f>
              <c:strCache>
                <c:ptCount val="4"/>
                <c:pt idx="0">
                  <c:v>LVS DMEM</c:v>
                </c:pt>
                <c:pt idx="1">
                  <c:v>LVS MHB </c:v>
                </c:pt>
                <c:pt idx="2">
                  <c:v>ΔchaC DMEM</c:v>
                </c:pt>
                <c:pt idx="3">
                  <c:v>ΔchaC MHB</c:v>
                </c:pt>
              </c:strCache>
            </c:strRef>
          </c:cat>
          <c:val>
            <c:numRef>
              <c:f>'6_18_19'!$K$47:$K$50</c:f>
              <c:numCache>
                <c:formatCode>0.00E+00</c:formatCode>
                <c:ptCount val="4"/>
                <c:pt idx="0">
                  <c:v>14300</c:v>
                </c:pt>
                <c:pt idx="1">
                  <c:v>9000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0-47D2-B9B3-5DECBC007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147112"/>
        <c:axId val="439140880"/>
      </c:barChart>
      <c:catAx>
        <c:axId val="43914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40880"/>
        <c:crosses val="autoZero"/>
        <c:auto val="1"/>
        <c:lblAlgn val="ctr"/>
        <c:lblOffset val="100"/>
        <c:noMultiLvlLbl val="0"/>
      </c:catAx>
      <c:valAx>
        <c:axId val="43914088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4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5048118985126"/>
          <c:y val="7.407407407407407E-2"/>
          <c:w val="0.83390507436570427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'7_3_19'!$P$8:$P$11</c:f>
              <c:strCache>
                <c:ptCount val="4"/>
                <c:pt idx="0">
                  <c:v>2.45E+08</c:v>
                </c:pt>
                <c:pt idx="1">
                  <c:v>1.65E+07</c:v>
                </c:pt>
                <c:pt idx="2">
                  <c:v>1.90E+08</c:v>
                </c:pt>
                <c:pt idx="3">
                  <c:v>3.15E+06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'7_3_19'!$A$8:$A$11</c:f>
              <c:strCache>
                <c:ptCount val="4"/>
                <c:pt idx="0">
                  <c:v>LVS CHA</c:v>
                </c:pt>
                <c:pt idx="1">
                  <c:v>ΔchaC CHA</c:v>
                </c:pt>
                <c:pt idx="2">
                  <c:v>LVS CDM</c:v>
                </c:pt>
                <c:pt idx="3">
                  <c:v>ΔchaC CDM</c:v>
                </c:pt>
              </c:strCache>
            </c:strRef>
          </c:cat>
          <c:val>
            <c:numRef>
              <c:f>'7_3_19'!$P$8:$P$11</c:f>
              <c:numCache>
                <c:formatCode>0.00E+00</c:formatCode>
                <c:ptCount val="4"/>
                <c:pt idx="0">
                  <c:v>244999999.99999997</c:v>
                </c:pt>
                <c:pt idx="1">
                  <c:v>16499999.999999998</c:v>
                </c:pt>
                <c:pt idx="2">
                  <c:v>189999999.99999997</c:v>
                </c:pt>
                <c:pt idx="3">
                  <c:v>3149999.9999999995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A-4427-A182-8532FAD03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8432248"/>
        <c:axId val="298437824"/>
      </c:barChart>
      <c:catAx>
        <c:axId val="29843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37824"/>
        <c:crosses val="autoZero"/>
        <c:auto val="1"/>
        <c:lblAlgn val="ctr"/>
        <c:lblOffset val="100"/>
        <c:noMultiLvlLbl val="0"/>
      </c:catAx>
      <c:valAx>
        <c:axId val="29843782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32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346074</xdr:colOff>
      <xdr:row>28</xdr:row>
      <xdr:rowOff>171450</xdr:rowOff>
    </xdr:from>
    <xdr:to>
      <xdr:col>25</xdr:col>
      <xdr:colOff>311149</xdr:colOff>
      <xdr:row>44</xdr:row>
      <xdr:rowOff>107950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71B414-F387-4674-85C2-64B4CECC6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333374</xdr:colOff>
      <xdr:row>46</xdr:row>
      <xdr:rowOff>127000</xdr:rowOff>
    </xdr:from>
    <xdr:to>
      <xdr:col>21</xdr:col>
      <xdr:colOff>507999</xdr:colOff>
      <xdr:row>63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FEBACC-D926-43BD-AAF0-BBE64DE6A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384175</xdr:colOff>
      <xdr:row>14</xdr:row>
      <xdr:rowOff>127000</xdr:rowOff>
    </xdr:from>
    <xdr:to>
      <xdr:col>17</xdr:col>
      <xdr:colOff>79375</xdr:colOff>
      <xdr:row>29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CB1B25-169F-4E93-9E0D-D86C8D9C5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CC9A-1D8C-4F59-8B54-8FDECCC2C249}">
  <dimension ref="A1:W50"/>
  <sheetViews>
    <sheetView topLeftCell="I22" workbookViewId="0">
      <selection activeCell="J55" sqref="J55"/>
    </sheetView>
  </sheetViews>
  <sheetFormatPr defaultRowHeight="14.5" x14ac:dyDescent="0.35"/>
  <cols>
    <col min="2" max="2" width="12.81640625" customWidth="1"/>
    <col min="3" max="3" width="18.1796875" customWidth="1"/>
    <col min="4" max="4" width="10.36328125" customWidth="1"/>
    <col min="10" max="10" width="16.6328125" customWidth="1"/>
    <col min="13" max="13" width="9.26953125" customWidth="1"/>
  </cols>
  <sheetData>
    <row r="1" spans="1:23" x14ac:dyDescent="0.35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11</v>
      </c>
      <c r="G1" t="s">
        <v>12</v>
      </c>
      <c r="H1" t="s">
        <v>13</v>
      </c>
    </row>
    <row r="2" spans="1:23" x14ac:dyDescent="0.35">
      <c r="A2" t="s">
        <v>4</v>
      </c>
      <c r="B2" t="s">
        <v>5</v>
      </c>
      <c r="C2" t="s">
        <v>6</v>
      </c>
      <c r="D2">
        <v>0</v>
      </c>
      <c r="E2">
        <v>84</v>
      </c>
      <c r="F2">
        <v>5</v>
      </c>
      <c r="G2">
        <v>73</v>
      </c>
      <c r="H2">
        <v>5</v>
      </c>
    </row>
    <row r="3" spans="1:23" ht="15.5" x14ac:dyDescent="0.35">
      <c r="A3" t="s">
        <v>4</v>
      </c>
      <c r="B3" t="s">
        <v>5</v>
      </c>
      <c r="C3" t="s">
        <v>9</v>
      </c>
      <c r="D3">
        <v>0</v>
      </c>
      <c r="E3">
        <v>37</v>
      </c>
      <c r="F3">
        <v>5</v>
      </c>
      <c r="G3">
        <v>25</v>
      </c>
      <c r="H3">
        <v>5</v>
      </c>
      <c r="J3" s="2"/>
      <c r="K3" s="45" t="s">
        <v>14</v>
      </c>
      <c r="L3" s="45"/>
      <c r="M3" s="45"/>
      <c r="N3" s="3"/>
      <c r="O3" s="3"/>
      <c r="P3" s="45" t="s">
        <v>15</v>
      </c>
      <c r="Q3" s="45"/>
      <c r="R3" s="45"/>
      <c r="S3" s="4"/>
      <c r="T3" s="4"/>
    </row>
    <row r="4" spans="1:23" ht="46.5" x14ac:dyDescent="0.35">
      <c r="A4" t="s">
        <v>4</v>
      </c>
      <c r="B4" t="s">
        <v>8</v>
      </c>
      <c r="C4" t="s">
        <v>6</v>
      </c>
      <c r="D4">
        <v>0</v>
      </c>
      <c r="E4">
        <v>98</v>
      </c>
      <c r="F4">
        <v>3</v>
      </c>
      <c r="J4" s="5" t="s">
        <v>21</v>
      </c>
      <c r="K4" s="5">
        <v>1</v>
      </c>
      <c r="L4" s="5">
        <v>2</v>
      </c>
      <c r="M4" s="6">
        <v>3</v>
      </c>
      <c r="N4" s="6">
        <v>4</v>
      </c>
      <c r="O4" s="6">
        <v>5</v>
      </c>
      <c r="P4" s="5">
        <v>1</v>
      </c>
      <c r="Q4" s="5">
        <v>2</v>
      </c>
      <c r="R4" s="6">
        <v>3</v>
      </c>
      <c r="S4" s="6">
        <v>4</v>
      </c>
      <c r="T4" s="6">
        <v>5</v>
      </c>
      <c r="U4" s="7" t="s">
        <v>16</v>
      </c>
      <c r="V4" s="8" t="s">
        <v>17</v>
      </c>
      <c r="W4" s="8" t="s">
        <v>18</v>
      </c>
    </row>
    <row r="5" spans="1:23" ht="15.5" x14ac:dyDescent="0.35">
      <c r="A5" t="s">
        <v>4</v>
      </c>
      <c r="B5" t="s">
        <v>8</v>
      </c>
      <c r="C5" t="s">
        <v>9</v>
      </c>
      <c r="D5">
        <v>0</v>
      </c>
      <c r="E5">
        <v>14</v>
      </c>
      <c r="F5">
        <v>4</v>
      </c>
      <c r="G5">
        <v>12</v>
      </c>
      <c r="H5">
        <v>4</v>
      </c>
      <c r="J5" s="16" t="s">
        <v>19</v>
      </c>
      <c r="K5" s="9"/>
      <c r="L5" s="9"/>
      <c r="M5" s="10"/>
      <c r="N5" s="10"/>
      <c r="O5" s="23">
        <v>84</v>
      </c>
      <c r="P5" s="9"/>
      <c r="Q5" s="9"/>
      <c r="R5" s="10"/>
      <c r="S5" s="10"/>
      <c r="T5" s="23">
        <v>73</v>
      </c>
      <c r="U5" s="9">
        <v>1E-4</v>
      </c>
      <c r="V5" s="11">
        <f>AVERAGE(O5,T5)</f>
        <v>78.5</v>
      </c>
      <c r="W5" s="12">
        <f>(V5/(0.01*U5))*0.2</f>
        <v>15699999.999999998</v>
      </c>
    </row>
    <row r="6" spans="1:23" ht="15.5" x14ac:dyDescent="0.35">
      <c r="A6" s="1" t="s">
        <v>10</v>
      </c>
      <c r="B6" t="s">
        <v>5</v>
      </c>
      <c r="C6" t="s">
        <v>6</v>
      </c>
      <c r="D6">
        <v>0</v>
      </c>
      <c r="E6">
        <v>43</v>
      </c>
      <c r="F6">
        <v>2</v>
      </c>
      <c r="G6">
        <v>42</v>
      </c>
      <c r="H6">
        <v>1</v>
      </c>
      <c r="J6" s="16" t="s">
        <v>20</v>
      </c>
      <c r="K6" s="9"/>
      <c r="L6" s="9"/>
      <c r="M6" s="10"/>
      <c r="N6" s="10"/>
      <c r="O6" s="23">
        <v>37</v>
      </c>
      <c r="P6" s="9"/>
      <c r="Q6" s="9"/>
      <c r="R6" s="10"/>
      <c r="S6" s="10"/>
      <c r="T6" s="10">
        <v>25</v>
      </c>
      <c r="U6" s="9">
        <v>1E-4</v>
      </c>
      <c r="V6" s="11">
        <f>AVERAGE(O6,T6)</f>
        <v>31</v>
      </c>
      <c r="W6" s="12">
        <f t="shared" ref="W6:W13" si="0">(V6/(0.01*U6))*0.2</f>
        <v>6200000</v>
      </c>
    </row>
    <row r="7" spans="1:23" ht="15.5" x14ac:dyDescent="0.35">
      <c r="A7" s="1" t="s">
        <v>10</v>
      </c>
      <c r="B7" t="s">
        <v>5</v>
      </c>
      <c r="C7" t="s">
        <v>9</v>
      </c>
      <c r="D7">
        <v>0</v>
      </c>
      <c r="E7">
        <v>46</v>
      </c>
      <c r="F7">
        <v>1</v>
      </c>
      <c r="G7">
        <v>67</v>
      </c>
      <c r="H7">
        <v>1</v>
      </c>
      <c r="J7" s="17" t="s">
        <v>22</v>
      </c>
      <c r="K7" s="9"/>
      <c r="L7" s="9">
        <v>43</v>
      </c>
      <c r="M7" s="10"/>
      <c r="N7" s="10"/>
      <c r="O7" s="10"/>
      <c r="P7" s="9"/>
      <c r="Q7" s="9">
        <v>42</v>
      </c>
      <c r="R7" s="10"/>
      <c r="S7" s="10"/>
      <c r="T7" s="10"/>
      <c r="U7" s="9">
        <v>0.1</v>
      </c>
      <c r="V7" s="11">
        <f>AVERAGE(L7,P7)</f>
        <v>43</v>
      </c>
      <c r="W7" s="12">
        <f t="shared" si="0"/>
        <v>8600</v>
      </c>
    </row>
    <row r="8" spans="1:23" ht="15.5" x14ac:dyDescent="0.35">
      <c r="A8" s="1" t="s">
        <v>10</v>
      </c>
      <c r="B8" t="s">
        <v>8</v>
      </c>
      <c r="C8" t="s">
        <v>6</v>
      </c>
      <c r="D8">
        <v>0</v>
      </c>
      <c r="E8">
        <v>0</v>
      </c>
      <c r="G8">
        <v>1</v>
      </c>
      <c r="H8">
        <v>1</v>
      </c>
      <c r="J8" s="17" t="s">
        <v>23</v>
      </c>
      <c r="K8" s="9">
        <v>46</v>
      </c>
      <c r="L8" s="9"/>
      <c r="M8" s="10"/>
      <c r="N8" s="10"/>
      <c r="O8" s="10"/>
      <c r="P8" s="9">
        <v>67</v>
      </c>
      <c r="Q8" s="9"/>
      <c r="R8" s="10"/>
      <c r="S8" s="10"/>
      <c r="T8" s="10"/>
      <c r="U8" s="9">
        <v>1</v>
      </c>
      <c r="V8" s="11">
        <f>AVERAGE(K8,P8)</f>
        <v>56.5</v>
      </c>
      <c r="W8" s="12">
        <f t="shared" si="0"/>
        <v>1130</v>
      </c>
    </row>
    <row r="9" spans="1:23" ht="15.5" x14ac:dyDescent="0.35">
      <c r="A9" s="1" t="s">
        <v>10</v>
      </c>
      <c r="B9" t="s">
        <v>8</v>
      </c>
      <c r="C9" t="s">
        <v>9</v>
      </c>
      <c r="D9">
        <v>0</v>
      </c>
      <c r="E9">
        <v>0</v>
      </c>
      <c r="G9">
        <v>3</v>
      </c>
      <c r="H9">
        <v>1</v>
      </c>
      <c r="J9" s="18" t="s">
        <v>24</v>
      </c>
      <c r="K9" s="9"/>
      <c r="L9" s="9"/>
      <c r="M9" s="10"/>
      <c r="N9" s="10"/>
      <c r="O9" s="10"/>
      <c r="P9" s="9"/>
      <c r="Q9" s="9"/>
      <c r="R9" s="10"/>
      <c r="S9" s="10"/>
      <c r="T9" s="10"/>
      <c r="U9" s="9"/>
      <c r="V9" s="11"/>
      <c r="W9" s="12"/>
    </row>
    <row r="10" spans="1:23" ht="15.5" x14ac:dyDescent="0.35">
      <c r="A10" t="s">
        <v>4</v>
      </c>
      <c r="B10" t="s">
        <v>5</v>
      </c>
      <c r="C10" t="s">
        <v>6</v>
      </c>
      <c r="D10">
        <v>30</v>
      </c>
      <c r="E10">
        <v>99</v>
      </c>
      <c r="F10">
        <v>5</v>
      </c>
      <c r="J10" s="16" t="s">
        <v>19</v>
      </c>
      <c r="K10" s="9"/>
      <c r="L10" s="9"/>
      <c r="M10" s="10"/>
      <c r="N10" s="10"/>
      <c r="O10" s="23">
        <v>99</v>
      </c>
      <c r="P10" s="9"/>
      <c r="Q10" s="9"/>
      <c r="R10" s="10"/>
      <c r="S10" s="10"/>
      <c r="T10" s="10"/>
      <c r="U10" s="9">
        <v>1E-4</v>
      </c>
      <c r="V10" s="11">
        <v>99</v>
      </c>
      <c r="W10" s="12">
        <f t="shared" si="0"/>
        <v>19799999.999999996</v>
      </c>
    </row>
    <row r="11" spans="1:23" ht="15.5" x14ac:dyDescent="0.35">
      <c r="A11" t="s">
        <v>4</v>
      </c>
      <c r="B11" t="s">
        <v>5</v>
      </c>
      <c r="C11" t="s">
        <v>9</v>
      </c>
      <c r="D11">
        <v>30</v>
      </c>
      <c r="E11">
        <v>50</v>
      </c>
      <c r="F11">
        <v>5</v>
      </c>
      <c r="J11" s="16" t="s">
        <v>20</v>
      </c>
      <c r="K11" s="9"/>
      <c r="L11" s="10"/>
      <c r="M11" s="9"/>
      <c r="N11" s="9"/>
      <c r="O11" s="9">
        <v>50</v>
      </c>
      <c r="P11" s="9"/>
      <c r="Q11" s="10"/>
      <c r="R11" s="9"/>
      <c r="S11" s="9"/>
      <c r="T11" s="9"/>
      <c r="U11" s="9">
        <v>1E-4</v>
      </c>
      <c r="V11" s="13">
        <v>50</v>
      </c>
      <c r="W11" s="12">
        <f t="shared" si="0"/>
        <v>9999999.9999999981</v>
      </c>
    </row>
    <row r="12" spans="1:23" ht="15.5" x14ac:dyDescent="0.35">
      <c r="A12" t="s">
        <v>4</v>
      </c>
      <c r="B12" t="s">
        <v>8</v>
      </c>
      <c r="C12" t="s">
        <v>6</v>
      </c>
      <c r="D12">
        <v>30</v>
      </c>
      <c r="E12">
        <v>75</v>
      </c>
      <c r="F12">
        <v>3</v>
      </c>
      <c r="G12">
        <v>68</v>
      </c>
      <c r="H12">
        <v>3</v>
      </c>
      <c r="J12" s="17" t="s">
        <v>22</v>
      </c>
      <c r="K12" s="9">
        <v>11</v>
      </c>
      <c r="L12" s="10"/>
      <c r="M12" s="9"/>
      <c r="N12" s="9"/>
      <c r="O12" s="9"/>
      <c r="P12" s="9">
        <v>73</v>
      </c>
      <c r="Q12" s="10"/>
      <c r="R12" s="9"/>
      <c r="S12" s="9"/>
      <c r="T12" s="9"/>
      <c r="U12" s="9">
        <v>1</v>
      </c>
      <c r="V12" s="13">
        <f>AVERAGE(K12,P12)</f>
        <v>42</v>
      </c>
      <c r="W12" s="12">
        <f t="shared" si="0"/>
        <v>840</v>
      </c>
    </row>
    <row r="13" spans="1:23" ht="15.5" x14ac:dyDescent="0.35">
      <c r="A13" t="s">
        <v>4</v>
      </c>
      <c r="B13" t="s">
        <v>8</v>
      </c>
      <c r="C13" t="s">
        <v>9</v>
      </c>
      <c r="D13">
        <v>30</v>
      </c>
      <c r="E13">
        <v>18</v>
      </c>
      <c r="F13">
        <v>3</v>
      </c>
      <c r="G13">
        <v>72</v>
      </c>
      <c r="H13">
        <v>3</v>
      </c>
      <c r="J13" s="17" t="s">
        <v>23</v>
      </c>
      <c r="K13" s="9">
        <v>77</v>
      </c>
      <c r="L13" s="10"/>
      <c r="M13" s="9"/>
      <c r="N13" s="9"/>
      <c r="O13" s="9"/>
      <c r="P13" s="9">
        <v>21</v>
      </c>
      <c r="Q13" s="10"/>
      <c r="R13" s="9"/>
      <c r="S13" s="9"/>
      <c r="T13" s="9"/>
      <c r="U13" s="9">
        <v>1</v>
      </c>
      <c r="V13" s="13">
        <f>AVERAGE(K13,P13)</f>
        <v>49</v>
      </c>
      <c r="W13" s="12">
        <f t="shared" si="0"/>
        <v>980</v>
      </c>
    </row>
    <row r="14" spans="1:23" ht="15.5" x14ac:dyDescent="0.35">
      <c r="A14" s="1" t="s">
        <v>10</v>
      </c>
      <c r="B14" t="s">
        <v>5</v>
      </c>
      <c r="C14" t="s">
        <v>6</v>
      </c>
      <c r="D14">
        <v>30</v>
      </c>
      <c r="E14">
        <v>11</v>
      </c>
      <c r="F14">
        <v>1</v>
      </c>
      <c r="G14">
        <v>73</v>
      </c>
      <c r="H14">
        <v>1</v>
      </c>
      <c r="J14" s="18" t="s">
        <v>25</v>
      </c>
      <c r="K14" s="10"/>
      <c r="L14" s="9"/>
      <c r="M14" s="10"/>
      <c r="N14" s="10"/>
      <c r="O14" s="10"/>
      <c r="P14" s="14"/>
      <c r="Q14" s="9"/>
      <c r="R14" s="10"/>
      <c r="S14" s="10"/>
      <c r="T14" s="10"/>
      <c r="U14" s="9"/>
      <c r="V14" s="13"/>
      <c r="W14" s="12"/>
    </row>
    <row r="15" spans="1:23" ht="15.5" x14ac:dyDescent="0.35">
      <c r="A15" s="1" t="s">
        <v>10</v>
      </c>
      <c r="B15" t="s">
        <v>5</v>
      </c>
      <c r="C15" t="s">
        <v>9</v>
      </c>
      <c r="D15">
        <v>30</v>
      </c>
      <c r="E15">
        <v>77</v>
      </c>
      <c r="F15">
        <v>1</v>
      </c>
      <c r="G15">
        <v>21</v>
      </c>
      <c r="H15">
        <v>1</v>
      </c>
      <c r="J15" s="16" t="s">
        <v>19</v>
      </c>
      <c r="K15" s="10"/>
      <c r="L15" s="9"/>
      <c r="M15" s="23">
        <v>98</v>
      </c>
      <c r="N15" s="10"/>
      <c r="O15" s="10"/>
      <c r="P15" s="10"/>
      <c r="Q15" s="9"/>
      <c r="R15" s="10"/>
      <c r="S15" s="10"/>
      <c r="T15" s="10"/>
      <c r="U15" s="9">
        <v>0.01</v>
      </c>
      <c r="V15" s="13">
        <v>98</v>
      </c>
      <c r="W15" s="12">
        <f>(V15/(0.05*U15))*0.2</f>
        <v>39200</v>
      </c>
    </row>
    <row r="16" spans="1:23" ht="15.5" x14ac:dyDescent="0.35">
      <c r="A16" s="1" t="s">
        <v>10</v>
      </c>
      <c r="B16" t="s">
        <v>8</v>
      </c>
      <c r="C16" t="s">
        <v>6</v>
      </c>
      <c r="D16">
        <v>30</v>
      </c>
      <c r="E16">
        <v>1</v>
      </c>
      <c r="F16">
        <v>1</v>
      </c>
      <c r="G16">
        <v>0</v>
      </c>
      <c r="H16">
        <v>1</v>
      </c>
      <c r="J16" s="16" t="s">
        <v>20</v>
      </c>
      <c r="K16" s="10"/>
      <c r="L16" s="10"/>
      <c r="M16" s="10"/>
      <c r="N16" s="23">
        <v>14</v>
      </c>
      <c r="O16" s="10"/>
      <c r="P16" s="10"/>
      <c r="Q16" s="10"/>
      <c r="R16" s="10"/>
      <c r="S16" s="23">
        <v>12</v>
      </c>
      <c r="T16" s="10"/>
      <c r="U16" s="9">
        <v>1E-3</v>
      </c>
      <c r="V16" s="13">
        <f>AVERAGE(N16,S16)</f>
        <v>13</v>
      </c>
      <c r="W16" s="12">
        <f>(V16/(0.05*U16))*0.2</f>
        <v>52000</v>
      </c>
    </row>
    <row r="17" spans="1:23" x14ac:dyDescent="0.35">
      <c r="A17" s="1" t="s">
        <v>10</v>
      </c>
      <c r="B17" t="s">
        <v>8</v>
      </c>
      <c r="C17" t="s">
        <v>9</v>
      </c>
      <c r="D17">
        <v>30</v>
      </c>
      <c r="E17">
        <v>0</v>
      </c>
      <c r="F17">
        <v>1</v>
      </c>
      <c r="G17">
        <v>0</v>
      </c>
      <c r="H17">
        <v>1</v>
      </c>
      <c r="J17" s="17" t="s">
        <v>22</v>
      </c>
      <c r="K17" s="9">
        <v>1</v>
      </c>
      <c r="L17" s="9"/>
      <c r="M17" s="9"/>
      <c r="N17" s="9"/>
      <c r="O17" s="9"/>
      <c r="P17" s="9"/>
      <c r="Q17" s="9"/>
      <c r="R17" s="9"/>
      <c r="S17" s="9"/>
      <c r="T17" s="9"/>
      <c r="U17" s="9">
        <v>1</v>
      </c>
      <c r="V17" s="11">
        <f>AVERAGE(K17)</f>
        <v>1</v>
      </c>
      <c r="W17" s="12">
        <f>(V17/(0.1*U17))*0.2</f>
        <v>2</v>
      </c>
    </row>
    <row r="18" spans="1:23" x14ac:dyDescent="0.35">
      <c r="J18" s="17" t="s">
        <v>23</v>
      </c>
      <c r="K18" s="9">
        <v>3</v>
      </c>
      <c r="L18" s="9"/>
      <c r="M18" s="9"/>
      <c r="N18" s="9"/>
      <c r="O18" s="9"/>
      <c r="P18" s="9"/>
      <c r="Q18" s="9"/>
      <c r="R18" s="9"/>
      <c r="S18" s="9"/>
      <c r="T18" s="9"/>
      <c r="U18" s="9">
        <v>1</v>
      </c>
      <c r="V18" s="11">
        <f>AVERAGE(K18)</f>
        <v>3</v>
      </c>
      <c r="W18" s="12">
        <f>(V18/(0.1*U18))*0.2</f>
        <v>6</v>
      </c>
    </row>
    <row r="19" spans="1:23" x14ac:dyDescent="0.35">
      <c r="J19" s="21" t="s">
        <v>26</v>
      </c>
      <c r="K19" s="9"/>
      <c r="L19" s="9"/>
      <c r="M19" s="9"/>
      <c r="N19" s="9"/>
      <c r="O19" s="9"/>
      <c r="P19" s="9"/>
      <c r="Q19" s="9"/>
      <c r="R19" s="9"/>
      <c r="S19" s="19"/>
      <c r="T19" s="19"/>
      <c r="U19" s="19"/>
      <c r="V19" s="11"/>
      <c r="W19" s="12"/>
    </row>
    <row r="20" spans="1:23" x14ac:dyDescent="0.35">
      <c r="J20" s="16" t="s">
        <v>19</v>
      </c>
      <c r="K20" s="9"/>
      <c r="L20" s="9"/>
      <c r="M20" s="9">
        <v>75</v>
      </c>
      <c r="N20" s="9"/>
      <c r="O20" s="9"/>
      <c r="P20" s="9"/>
      <c r="Q20" s="9"/>
      <c r="R20" s="9">
        <v>68</v>
      </c>
      <c r="S20" s="19"/>
      <c r="T20" s="19"/>
      <c r="U20" s="19">
        <v>0.01</v>
      </c>
      <c r="V20" s="11">
        <f>AVERAGE(M20:R20)</f>
        <v>71.5</v>
      </c>
      <c r="W20" s="12">
        <f t="shared" ref="W20:W22" si="1">(V20/(0.1*U20))*0.2</f>
        <v>14300</v>
      </c>
    </row>
    <row r="21" spans="1:23" x14ac:dyDescent="0.35">
      <c r="J21" s="16" t="s">
        <v>20</v>
      </c>
      <c r="K21" s="9"/>
      <c r="L21" s="9"/>
      <c r="M21" s="9">
        <v>18</v>
      </c>
      <c r="N21" s="9"/>
      <c r="O21" s="9"/>
      <c r="P21" s="9"/>
      <c r="Q21" s="9"/>
      <c r="R21" s="9">
        <v>72</v>
      </c>
      <c r="S21" s="19"/>
      <c r="T21" s="19"/>
      <c r="U21" s="19">
        <v>0.01</v>
      </c>
      <c r="V21" s="11">
        <f>AVERAGE(M21:R21)</f>
        <v>45</v>
      </c>
      <c r="W21" s="12">
        <f t="shared" si="1"/>
        <v>9000</v>
      </c>
    </row>
    <row r="22" spans="1:23" x14ac:dyDescent="0.35">
      <c r="J22" s="17" t="s">
        <v>22</v>
      </c>
      <c r="K22" s="9">
        <v>1</v>
      </c>
      <c r="L22" s="9"/>
      <c r="M22" s="9"/>
      <c r="N22" s="9"/>
      <c r="O22" s="9"/>
      <c r="P22" s="9"/>
      <c r="Q22" s="9"/>
      <c r="R22" s="9"/>
      <c r="S22" s="19"/>
      <c r="T22" s="19"/>
      <c r="U22" s="19">
        <v>1</v>
      </c>
      <c r="V22" s="11">
        <f t="shared" ref="V22:V23" si="2">AVERAGE(K22)</f>
        <v>1</v>
      </c>
      <c r="W22" s="12">
        <f t="shared" si="1"/>
        <v>2</v>
      </c>
    </row>
    <row r="23" spans="1:23" x14ac:dyDescent="0.35">
      <c r="J23" s="17" t="s">
        <v>23</v>
      </c>
      <c r="K23" s="9">
        <v>0</v>
      </c>
      <c r="L23" s="9"/>
      <c r="M23" s="9"/>
      <c r="N23" s="9"/>
      <c r="O23" s="9"/>
      <c r="P23" s="9">
        <v>0</v>
      </c>
      <c r="Q23" s="9"/>
      <c r="R23" s="9"/>
      <c r="S23" s="19"/>
      <c r="T23" s="19"/>
      <c r="U23" s="19">
        <v>0</v>
      </c>
      <c r="V23" s="11">
        <f t="shared" si="2"/>
        <v>0</v>
      </c>
      <c r="W23" s="12">
        <v>0</v>
      </c>
    </row>
    <row r="24" spans="1:23" x14ac:dyDescent="0.35">
      <c r="J24" s="13"/>
      <c r="K24" s="13">
        <v>1</v>
      </c>
      <c r="L24" s="13">
        <f>K24/10</f>
        <v>0.1</v>
      </c>
      <c r="M24" s="13">
        <f>L24/10</f>
        <v>0.01</v>
      </c>
      <c r="N24" s="13">
        <v>1E-3</v>
      </c>
      <c r="O24" s="13">
        <v>1E-4</v>
      </c>
      <c r="P24" s="13">
        <v>1</v>
      </c>
      <c r="Q24" s="13">
        <f>P24/10</f>
        <v>0.1</v>
      </c>
      <c r="R24" s="13">
        <f>Q24/10</f>
        <v>0.01</v>
      </c>
      <c r="S24">
        <v>1E-3</v>
      </c>
      <c r="T24">
        <v>1E-4</v>
      </c>
      <c r="V24" s="11"/>
      <c r="W24" s="20"/>
    </row>
    <row r="25" spans="1:23" x14ac:dyDescent="0.35">
      <c r="W25" s="20"/>
    </row>
    <row r="26" spans="1:23" x14ac:dyDescent="0.35">
      <c r="W26" s="20"/>
    </row>
    <row r="27" spans="1:23" x14ac:dyDescent="0.35">
      <c r="W27" s="20"/>
    </row>
    <row r="28" spans="1:23" x14ac:dyDescent="0.35">
      <c r="W28" s="15"/>
    </row>
    <row r="30" spans="1:23" x14ac:dyDescent="0.35">
      <c r="L30" s="22"/>
      <c r="M30" s="22"/>
      <c r="N30" s="22"/>
      <c r="O30" s="22"/>
      <c r="P30" s="22"/>
    </row>
    <row r="31" spans="1:23" ht="31" x14ac:dyDescent="0.35">
      <c r="J31" s="5" t="s">
        <v>21</v>
      </c>
      <c r="K31" s="24" t="s">
        <v>18</v>
      </c>
      <c r="L31" s="22" t="s">
        <v>27</v>
      </c>
      <c r="M31" s="26" t="s">
        <v>28</v>
      </c>
      <c r="N31" s="27"/>
      <c r="O31" s="28"/>
      <c r="P31" s="20"/>
    </row>
    <row r="32" spans="1:23" x14ac:dyDescent="0.35">
      <c r="J32" s="16" t="s">
        <v>19</v>
      </c>
      <c r="K32" s="25">
        <v>15699999.999999998</v>
      </c>
      <c r="L32" s="22">
        <v>0.03</v>
      </c>
      <c r="M32" s="32">
        <f>K32/L32</f>
        <v>523333333.33333331</v>
      </c>
      <c r="N32" s="29"/>
      <c r="O32" s="20"/>
      <c r="P32" s="20"/>
    </row>
    <row r="33" spans="10:16" x14ac:dyDescent="0.35">
      <c r="J33" s="16" t="s">
        <v>20</v>
      </c>
      <c r="K33" s="25">
        <v>6200000</v>
      </c>
      <c r="L33" s="22">
        <v>0.03</v>
      </c>
      <c r="M33" s="32">
        <f t="shared" ref="M33:M35" si="3">K33/L33</f>
        <v>206666666.66666669</v>
      </c>
      <c r="N33" s="29"/>
      <c r="O33" s="20"/>
      <c r="P33" s="20"/>
    </row>
    <row r="34" spans="10:16" x14ac:dyDescent="0.35">
      <c r="J34" s="17" t="s">
        <v>22</v>
      </c>
      <c r="K34" s="25">
        <v>8600</v>
      </c>
      <c r="L34" s="22">
        <v>0.03</v>
      </c>
      <c r="M34" s="32">
        <f t="shared" si="3"/>
        <v>286666.66666666669</v>
      </c>
      <c r="N34" s="30"/>
      <c r="O34" s="20"/>
      <c r="P34" s="20"/>
    </row>
    <row r="35" spans="10:16" x14ac:dyDescent="0.35">
      <c r="J35" s="17" t="s">
        <v>23</v>
      </c>
      <c r="K35" s="25">
        <v>1130</v>
      </c>
      <c r="L35" s="22">
        <v>0.03</v>
      </c>
      <c r="M35" s="32">
        <f t="shared" si="3"/>
        <v>37666.666666666672</v>
      </c>
      <c r="N35" s="30"/>
      <c r="O35" s="20"/>
      <c r="P35" s="20"/>
    </row>
    <row r="36" spans="10:16" x14ac:dyDescent="0.35">
      <c r="J36" s="18" t="s">
        <v>24</v>
      </c>
      <c r="K36" s="12"/>
      <c r="M36" s="22"/>
      <c r="N36" s="29"/>
      <c r="O36" s="20"/>
    </row>
    <row r="37" spans="10:16" x14ac:dyDescent="0.35">
      <c r="J37" s="16" t="s">
        <v>19</v>
      </c>
      <c r="K37" s="12">
        <v>19799999.999999996</v>
      </c>
      <c r="M37" s="22"/>
      <c r="N37" s="29"/>
      <c r="O37" s="20"/>
    </row>
    <row r="38" spans="10:16" x14ac:dyDescent="0.35">
      <c r="J38" s="16" t="s">
        <v>20</v>
      </c>
      <c r="K38" s="12">
        <v>9999999.9999999981</v>
      </c>
      <c r="M38" s="22"/>
      <c r="N38" s="30"/>
      <c r="O38" s="20"/>
    </row>
    <row r="39" spans="10:16" x14ac:dyDescent="0.35">
      <c r="J39" s="17" t="s">
        <v>22</v>
      </c>
      <c r="K39" s="12">
        <v>840</v>
      </c>
      <c r="M39" s="22"/>
      <c r="N39" s="30"/>
      <c r="O39" s="20"/>
    </row>
    <row r="40" spans="10:16" x14ac:dyDescent="0.35">
      <c r="J40" s="17" t="s">
        <v>23</v>
      </c>
      <c r="K40" s="12">
        <v>980</v>
      </c>
      <c r="M40" s="22"/>
      <c r="N40" s="22"/>
      <c r="O40" s="22"/>
    </row>
    <row r="41" spans="10:16" x14ac:dyDescent="0.35">
      <c r="J41" s="18" t="s">
        <v>25</v>
      </c>
      <c r="K41" s="12"/>
    </row>
    <row r="42" spans="10:16" x14ac:dyDescent="0.35">
      <c r="J42" s="16" t="s">
        <v>19</v>
      </c>
      <c r="K42" s="12">
        <v>39200</v>
      </c>
      <c r="L42">
        <v>2.9999999999999997E-4</v>
      </c>
      <c r="M42" s="15">
        <f>K42/L42</f>
        <v>130666666.66666667</v>
      </c>
    </row>
    <row r="43" spans="10:16" x14ac:dyDescent="0.35">
      <c r="J43" s="16" t="s">
        <v>20</v>
      </c>
      <c r="K43" s="12">
        <v>52000</v>
      </c>
      <c r="L43">
        <v>2.9999999999999997E-4</v>
      </c>
      <c r="M43" s="15">
        <f t="shared" ref="M43:M45" si="4">K43/L43</f>
        <v>173333333.33333334</v>
      </c>
    </row>
    <row r="44" spans="10:16" x14ac:dyDescent="0.35">
      <c r="J44" s="17" t="s">
        <v>22</v>
      </c>
      <c r="K44" s="12">
        <v>2</v>
      </c>
      <c r="L44">
        <v>2.9999999999999997E-4</v>
      </c>
      <c r="M44" s="15">
        <f t="shared" si="4"/>
        <v>6666.666666666667</v>
      </c>
    </row>
    <row r="45" spans="10:16" x14ac:dyDescent="0.35">
      <c r="J45" s="17" t="s">
        <v>23</v>
      </c>
      <c r="K45" s="12">
        <v>6</v>
      </c>
      <c r="L45">
        <v>2.9999999999999997E-4</v>
      </c>
      <c r="M45" s="15">
        <f t="shared" si="4"/>
        <v>20000</v>
      </c>
    </row>
    <row r="46" spans="10:16" x14ac:dyDescent="0.35">
      <c r="J46" s="21" t="s">
        <v>26</v>
      </c>
      <c r="K46" s="12"/>
    </row>
    <row r="47" spans="10:16" x14ac:dyDescent="0.35">
      <c r="J47" s="16" t="s">
        <v>19</v>
      </c>
      <c r="K47" s="12">
        <v>14300</v>
      </c>
    </row>
    <row r="48" spans="10:16" x14ac:dyDescent="0.35">
      <c r="J48" s="16" t="s">
        <v>20</v>
      </c>
      <c r="K48" s="12">
        <v>9000</v>
      </c>
    </row>
    <row r="49" spans="10:11" x14ac:dyDescent="0.35">
      <c r="J49" s="17" t="s">
        <v>22</v>
      </c>
      <c r="K49" s="12">
        <v>2</v>
      </c>
    </row>
    <row r="50" spans="10:11" x14ac:dyDescent="0.35">
      <c r="J50" s="17" t="s">
        <v>23</v>
      </c>
      <c r="K50" s="12">
        <v>0</v>
      </c>
    </row>
  </sheetData>
  <mergeCells count="2">
    <mergeCell ref="K3:M3"/>
    <mergeCell ref="P3:R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B9CD-7D06-4502-844A-E975F287BEA9}">
  <dimension ref="A6:X27"/>
  <sheetViews>
    <sheetView tabSelected="1" topLeftCell="E12" workbookViewId="0">
      <selection activeCell="H20" sqref="H20"/>
    </sheetView>
  </sheetViews>
  <sheetFormatPr defaultRowHeight="14.5" x14ac:dyDescent="0.35"/>
  <cols>
    <col min="1" max="1" width="17.1796875" customWidth="1"/>
    <col min="22" max="22" width="14.1796875" customWidth="1"/>
    <col min="24" max="24" width="12.08984375" customWidth="1"/>
  </cols>
  <sheetData>
    <row r="6" spans="1:24" ht="15.5" x14ac:dyDescent="0.35">
      <c r="A6" s="2"/>
      <c r="B6" s="45" t="s">
        <v>14</v>
      </c>
      <c r="C6" s="45"/>
      <c r="D6" s="45"/>
      <c r="E6" s="31"/>
      <c r="F6" s="31"/>
      <c r="G6" s="31"/>
      <c r="H6" s="45" t="s">
        <v>15</v>
      </c>
      <c r="I6" s="45"/>
      <c r="J6" s="45"/>
      <c r="K6" s="4"/>
      <c r="L6" s="4"/>
      <c r="M6" s="4"/>
    </row>
    <row r="7" spans="1:24" ht="47" thickBot="1" x14ac:dyDescent="0.4">
      <c r="A7" s="5" t="s">
        <v>21</v>
      </c>
      <c r="B7" s="5">
        <v>1</v>
      </c>
      <c r="C7" s="5">
        <v>2</v>
      </c>
      <c r="D7" s="6">
        <v>3</v>
      </c>
      <c r="E7" s="6">
        <v>4</v>
      </c>
      <c r="F7" s="6">
        <v>5</v>
      </c>
      <c r="G7" s="6">
        <v>6</v>
      </c>
      <c r="H7" s="5">
        <v>1</v>
      </c>
      <c r="I7" s="5">
        <v>2</v>
      </c>
      <c r="J7" s="6">
        <v>3</v>
      </c>
      <c r="K7" s="6">
        <v>4</v>
      </c>
      <c r="L7" s="6">
        <v>5</v>
      </c>
      <c r="M7" s="6">
        <v>6</v>
      </c>
      <c r="N7" s="7" t="s">
        <v>16</v>
      </c>
      <c r="O7" s="8" t="s">
        <v>17</v>
      </c>
      <c r="P7" s="8" t="s">
        <v>18</v>
      </c>
      <c r="Q7" t="s">
        <v>27</v>
      </c>
      <c r="R7" t="s">
        <v>34</v>
      </c>
    </row>
    <row r="8" spans="1:24" ht="16" thickBot="1" x14ac:dyDescent="0.4">
      <c r="A8" s="16" t="s">
        <v>29</v>
      </c>
      <c r="B8" s="9"/>
      <c r="C8" s="9"/>
      <c r="D8" s="10"/>
      <c r="E8" s="10"/>
      <c r="F8" s="23"/>
      <c r="G8" s="23">
        <v>20</v>
      </c>
      <c r="H8" s="9"/>
      <c r="I8" s="9"/>
      <c r="J8" s="10"/>
      <c r="K8" s="10"/>
      <c r="L8" s="23"/>
      <c r="M8" s="23">
        <v>29</v>
      </c>
      <c r="N8" s="34">
        <v>1.0000000000000001E-5</v>
      </c>
      <c r="O8" s="11">
        <f>AVERAGE(G8,M8)</f>
        <v>24.5</v>
      </c>
      <c r="P8" s="12">
        <f>(O8/(0.01*N8))*1</f>
        <v>244999999.99999997</v>
      </c>
      <c r="Q8" s="43">
        <v>1.7999999999999999E-2</v>
      </c>
      <c r="R8" s="15">
        <f>P8/Q8</f>
        <v>13611111111.111111</v>
      </c>
      <c r="S8" s="16" t="s">
        <v>29</v>
      </c>
      <c r="V8" t="s">
        <v>33</v>
      </c>
      <c r="W8" t="s">
        <v>27</v>
      </c>
      <c r="X8" t="s">
        <v>28</v>
      </c>
    </row>
    <row r="9" spans="1:24" ht="16" thickBot="1" x14ac:dyDescent="0.4">
      <c r="A9" s="17" t="s">
        <v>30</v>
      </c>
      <c r="B9" s="9"/>
      <c r="C9" s="9"/>
      <c r="D9" s="10"/>
      <c r="E9" s="10"/>
      <c r="F9" s="23">
        <v>20</v>
      </c>
      <c r="G9" s="23"/>
      <c r="H9" s="9"/>
      <c r="I9" s="9"/>
      <c r="J9" s="10"/>
      <c r="K9" s="10"/>
      <c r="L9" s="10">
        <v>13</v>
      </c>
      <c r="M9" s="10"/>
      <c r="N9" s="34">
        <v>1E-4</v>
      </c>
      <c r="O9" s="11">
        <f>AVERAGE(F9,L9)</f>
        <v>16.5</v>
      </c>
      <c r="P9" s="12">
        <f>(O9/(0.01*N9))*1</f>
        <v>16499999.999999998</v>
      </c>
      <c r="Q9" s="44">
        <v>1.7999999999999999E-2</v>
      </c>
      <c r="R9" s="15">
        <f t="shared" ref="R9:R11" si="0">P9/Q9</f>
        <v>916666666.66666663</v>
      </c>
      <c r="S9" s="17" t="s">
        <v>30</v>
      </c>
      <c r="V9" s="16" t="s">
        <v>19</v>
      </c>
      <c r="W9">
        <v>0.03</v>
      </c>
      <c r="X9" s="15">
        <v>523333333.33333331</v>
      </c>
    </row>
    <row r="10" spans="1:24" ht="16" thickBot="1" x14ac:dyDescent="0.4">
      <c r="A10" s="16" t="s">
        <v>32</v>
      </c>
      <c r="B10" s="9"/>
      <c r="C10" s="9"/>
      <c r="D10" s="10"/>
      <c r="E10" s="10"/>
      <c r="F10" s="10"/>
      <c r="G10" s="10">
        <v>15</v>
      </c>
      <c r="H10" s="9"/>
      <c r="I10" s="9"/>
      <c r="J10" s="10"/>
      <c r="K10" s="10"/>
      <c r="L10" s="10"/>
      <c r="M10" s="10">
        <v>23</v>
      </c>
      <c r="N10" s="34">
        <v>1.0000000000000001E-5</v>
      </c>
      <c r="O10" s="11">
        <f>AVERAGE(G10,M10)</f>
        <v>19</v>
      </c>
      <c r="P10" s="12">
        <f>(O10/(0.01*N10))*1</f>
        <v>189999999.99999997</v>
      </c>
      <c r="Q10" s="44">
        <v>0.02</v>
      </c>
      <c r="R10" s="15">
        <f t="shared" si="0"/>
        <v>9499999999.9999981</v>
      </c>
      <c r="S10" s="16" t="s">
        <v>32</v>
      </c>
      <c r="V10" s="16" t="s">
        <v>20</v>
      </c>
      <c r="W10">
        <v>0.03</v>
      </c>
      <c r="X10" s="15">
        <v>206666666.66666669</v>
      </c>
    </row>
    <row r="11" spans="1:24" ht="16" thickBot="1" x14ac:dyDescent="0.4">
      <c r="A11" s="17" t="s">
        <v>31</v>
      </c>
      <c r="B11" s="9"/>
      <c r="C11" s="9"/>
      <c r="D11" s="10"/>
      <c r="E11" s="10">
        <v>31</v>
      </c>
      <c r="F11" s="10"/>
      <c r="G11" s="10"/>
      <c r="H11" s="9"/>
      <c r="I11" s="9"/>
      <c r="J11" s="10"/>
      <c r="K11" s="10">
        <v>32</v>
      </c>
      <c r="L11" s="10"/>
      <c r="M11" s="10"/>
      <c r="N11" s="34">
        <v>1E-3</v>
      </c>
      <c r="O11" s="11">
        <f>AVERAGE(E11,K11)</f>
        <v>31.5</v>
      </c>
      <c r="P11" s="12">
        <f>(O11/(0.01*N11))*1</f>
        <v>3149999.9999999995</v>
      </c>
      <c r="Q11" s="44">
        <v>2.5999999999999999E-2</v>
      </c>
      <c r="R11" s="15">
        <f t="shared" si="0"/>
        <v>121153846.15384614</v>
      </c>
      <c r="S11" s="17" t="s">
        <v>31</v>
      </c>
      <c r="V11" s="17" t="s">
        <v>22</v>
      </c>
      <c r="W11">
        <v>0.03</v>
      </c>
      <c r="X11" s="15">
        <v>286666.66666666669</v>
      </c>
    </row>
    <row r="12" spans="1:24" x14ac:dyDescent="0.35">
      <c r="A12" s="33"/>
      <c r="B12" s="34">
        <v>1</v>
      </c>
      <c r="C12" s="34">
        <f>B12/10</f>
        <v>0.1</v>
      </c>
      <c r="D12" s="34">
        <f>C12/10</f>
        <v>0.01</v>
      </c>
      <c r="E12" s="34">
        <v>1E-3</v>
      </c>
      <c r="F12" s="34">
        <v>1E-4</v>
      </c>
      <c r="G12" s="34">
        <v>1.0000000000000001E-5</v>
      </c>
      <c r="H12" s="34">
        <v>1</v>
      </c>
      <c r="I12" s="34">
        <f>H12/10</f>
        <v>0.1</v>
      </c>
      <c r="J12" s="34">
        <f>I12/10</f>
        <v>0.01</v>
      </c>
      <c r="K12">
        <v>1E-3</v>
      </c>
      <c r="L12">
        <v>1E-4</v>
      </c>
      <c r="M12" s="34">
        <v>1.0000000000000001E-5</v>
      </c>
      <c r="N12" s="35"/>
      <c r="O12" s="36"/>
      <c r="P12" s="37"/>
      <c r="V12" s="17" t="s">
        <v>23</v>
      </c>
      <c r="W12">
        <v>0.03</v>
      </c>
      <c r="X12" s="15">
        <v>37666.666666666672</v>
      </c>
    </row>
    <row r="13" spans="1:24" ht="15.5" x14ac:dyDescent="0.35">
      <c r="A13" s="29"/>
      <c r="B13" s="19"/>
      <c r="C13" s="19"/>
      <c r="D13" s="38"/>
      <c r="E13" s="38"/>
      <c r="F13" s="39"/>
      <c r="G13" s="39"/>
      <c r="H13" s="19"/>
      <c r="I13" s="19"/>
      <c r="J13" s="38"/>
      <c r="K13" s="38"/>
      <c r="L13" s="38"/>
      <c r="M13" s="38"/>
      <c r="N13" s="19"/>
      <c r="O13" s="40"/>
      <c r="P13" s="20"/>
    </row>
    <row r="14" spans="1:24" ht="15.5" x14ac:dyDescent="0.35">
      <c r="A14" s="29"/>
      <c r="B14" s="19"/>
      <c r="C14" s="38"/>
      <c r="D14" s="19"/>
      <c r="E14" s="19"/>
      <c r="F14" s="19"/>
      <c r="G14" s="19"/>
      <c r="H14" s="19"/>
      <c r="I14" s="38"/>
      <c r="J14" s="19"/>
      <c r="K14" s="19"/>
      <c r="L14" s="19"/>
      <c r="M14" s="19"/>
      <c r="N14" s="19"/>
      <c r="O14" s="22"/>
      <c r="P14" s="20"/>
    </row>
    <row r="15" spans="1:24" ht="15.5" x14ac:dyDescent="0.35">
      <c r="A15" s="30"/>
      <c r="B15" s="19"/>
      <c r="C15" s="38"/>
      <c r="D15" s="19"/>
      <c r="E15" s="19"/>
      <c r="F15" s="19"/>
      <c r="G15" s="19"/>
      <c r="H15" s="19"/>
      <c r="I15" s="38"/>
      <c r="J15" s="19"/>
      <c r="K15" s="19"/>
      <c r="L15" s="19"/>
      <c r="M15" s="19"/>
      <c r="N15" s="19"/>
      <c r="O15" s="22"/>
      <c r="P15" s="20"/>
    </row>
    <row r="16" spans="1:24" ht="15.5" x14ac:dyDescent="0.35">
      <c r="A16" s="30"/>
      <c r="B16" s="19"/>
      <c r="C16" s="38"/>
      <c r="D16" s="19"/>
      <c r="E16" s="19"/>
      <c r="F16" s="19"/>
      <c r="G16" s="19"/>
      <c r="H16" s="19"/>
      <c r="I16" s="38"/>
      <c r="J16" s="19"/>
      <c r="K16" s="19"/>
      <c r="L16" s="19"/>
      <c r="M16" s="19"/>
      <c r="N16" s="19"/>
      <c r="O16" s="22"/>
      <c r="P16" s="20"/>
    </row>
    <row r="17" spans="1:16" ht="15.5" x14ac:dyDescent="0.35">
      <c r="A17" s="28"/>
      <c r="B17" s="38"/>
      <c r="C17" s="19"/>
      <c r="D17" s="38"/>
      <c r="E17" s="38"/>
      <c r="F17" s="38"/>
      <c r="G17" s="38"/>
      <c r="H17" s="41"/>
      <c r="I17" s="19"/>
      <c r="J17" s="38"/>
      <c r="K17" s="38"/>
      <c r="L17" s="38"/>
      <c r="M17" s="38"/>
      <c r="N17" s="19"/>
      <c r="O17" s="22"/>
      <c r="P17" s="20"/>
    </row>
    <row r="18" spans="1:16" ht="15.5" x14ac:dyDescent="0.35">
      <c r="A18" s="29"/>
      <c r="B18" s="38"/>
      <c r="C18" s="19"/>
      <c r="D18" s="39"/>
      <c r="E18" s="38"/>
      <c r="F18" s="38"/>
      <c r="G18" s="38"/>
      <c r="H18" s="38"/>
      <c r="I18" s="19"/>
      <c r="J18" s="38"/>
      <c r="K18" s="38"/>
      <c r="L18" s="38"/>
      <c r="M18" s="38"/>
      <c r="N18" s="19"/>
      <c r="O18" s="22"/>
      <c r="P18" s="26"/>
    </row>
    <row r="19" spans="1:16" ht="15.5" x14ac:dyDescent="0.35">
      <c r="A19" s="29"/>
      <c r="B19" s="38"/>
      <c r="C19" s="38"/>
      <c r="D19" s="38"/>
      <c r="E19" s="39"/>
      <c r="F19" s="38"/>
      <c r="G19" s="38"/>
      <c r="H19" s="38"/>
      <c r="I19" s="38"/>
      <c r="J19" s="38"/>
      <c r="K19" s="39"/>
      <c r="L19" s="38"/>
      <c r="M19" s="38"/>
      <c r="N19" s="19"/>
      <c r="O19" s="22"/>
      <c r="P19" s="32"/>
    </row>
    <row r="20" spans="1:16" x14ac:dyDescent="0.35">
      <c r="A20" s="3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  <c r="P20" s="32"/>
    </row>
    <row r="21" spans="1:16" x14ac:dyDescent="0.35">
      <c r="A21" s="3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  <c r="P21" s="32"/>
    </row>
    <row r="22" spans="1:16" x14ac:dyDescent="0.35">
      <c r="A22" s="42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  <c r="P22" s="32"/>
    </row>
    <row r="23" spans="1:16" x14ac:dyDescent="0.35">
      <c r="A23" s="2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40"/>
      <c r="P23" s="20"/>
    </row>
    <row r="24" spans="1:16" x14ac:dyDescent="0.35">
      <c r="A24" s="2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40"/>
      <c r="P24" s="20"/>
    </row>
    <row r="25" spans="1:16" x14ac:dyDescent="0.35">
      <c r="A25" s="3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40"/>
      <c r="P25" s="20"/>
    </row>
    <row r="26" spans="1:16" x14ac:dyDescent="0.35">
      <c r="A26" s="3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40"/>
      <c r="P26" s="20"/>
    </row>
    <row r="27" spans="1:16" x14ac:dyDescent="0.3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40"/>
      <c r="P27" s="20"/>
    </row>
  </sheetData>
  <mergeCells count="2">
    <mergeCell ref="B6:D6"/>
    <mergeCell ref="H6:J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6_18_19</vt:lpstr>
      <vt:lpstr>7_3_19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</dc:creator>
  <cp:lastModifiedBy>Jamie</cp:lastModifiedBy>
  <dcterms:created xsi:type="dcterms:W3CDTF">2019-06-20T19:38:53Z</dcterms:created>
  <dcterms:modified xsi:type="dcterms:W3CDTF">2019-08-08T12:58:08Z</dcterms:modified>
</cp:coreProperties>
</file>