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Hannah Trautmann/DrpsU2 Manuscript Figures/GrowthRatesData/"/>
    </mc:Choice>
  </mc:AlternateContent>
  <xr:revisionPtr revIDLastSave="0" documentId="13_ncr:1_{660F8D83-75E0-A64F-B563-E191D460D2DC}" xr6:coauthVersionLast="47" xr6:coauthVersionMax="47" xr10:uidLastSave="{00000000-0000-0000-0000-000000000000}"/>
  <bookViews>
    <workbookView xWindow="36720" yWindow="580" windowWidth="34200" windowHeight="20580" activeTab="1" xr2:uid="{78E7B78F-F81F-D549-A0BB-9815912C2CEC}"/>
  </bookViews>
  <sheets>
    <sheet name="Sheet1" sheetId="1" r:id="rId1"/>
    <sheet name="pretty cha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C47" i="1"/>
  <c r="C48" i="1"/>
  <c r="C49" i="1"/>
  <c r="C50" i="1"/>
  <c r="C46" i="1"/>
  <c r="B47" i="1"/>
  <c r="B48" i="1"/>
  <c r="B49" i="1"/>
  <c r="B50" i="1"/>
  <c r="B46" i="1"/>
  <c r="C40" i="1"/>
  <c r="B40" i="1"/>
  <c r="C37" i="1"/>
  <c r="C38" i="1"/>
  <c r="C39" i="1"/>
  <c r="C36" i="1"/>
  <c r="B36" i="1"/>
  <c r="B37" i="1"/>
  <c r="B38" i="1"/>
  <c r="B39" i="1"/>
  <c r="L4" i="2"/>
  <c r="G31" i="1"/>
  <c r="G30" i="1"/>
  <c r="G29" i="1"/>
  <c r="G28" i="1"/>
  <c r="F8" i="1"/>
  <c r="G6" i="1"/>
  <c r="M6" i="2"/>
  <c r="M5" i="2"/>
  <c r="M3" i="2"/>
  <c r="G27" i="1" l="1"/>
  <c r="N4" i="2" l="1"/>
  <c r="N5" i="2"/>
  <c r="N6" i="2"/>
  <c r="N7" i="2"/>
  <c r="N3" i="2"/>
  <c r="M4" i="2"/>
  <c r="M7" i="2"/>
  <c r="L3" i="2"/>
  <c r="L5" i="2"/>
  <c r="L6" i="2"/>
  <c r="L7" i="2"/>
  <c r="G7" i="1" l="1"/>
  <c r="G8" i="1"/>
  <c r="E8" i="1"/>
  <c r="E7" i="1"/>
  <c r="B29" i="1" s="1"/>
  <c r="G16" i="1"/>
  <c r="G17" i="1"/>
  <c r="G18" i="1"/>
  <c r="G19" i="1"/>
  <c r="G15" i="1"/>
  <c r="G9" i="1"/>
  <c r="G5" i="1"/>
  <c r="F6" i="1"/>
  <c r="F7" i="1"/>
  <c r="F5" i="1"/>
  <c r="E6" i="1"/>
  <c r="E5" i="1"/>
  <c r="B27" i="1" s="1"/>
  <c r="D28" i="1" l="1"/>
  <c r="D29" i="1"/>
  <c r="D27" i="1"/>
  <c r="B30" i="1"/>
  <c r="E16" i="1"/>
  <c r="C28" i="1" s="1"/>
  <c r="F28" i="1" s="1"/>
  <c r="F16" i="1"/>
  <c r="E28" i="1" s="1"/>
  <c r="E17" i="1"/>
  <c r="C29" i="1" s="1"/>
  <c r="F29" i="1" s="1"/>
  <c r="F17" i="1"/>
  <c r="E29" i="1" s="1"/>
  <c r="E18" i="1"/>
  <c r="C30" i="1" s="1"/>
  <c r="F18" i="1"/>
  <c r="E30" i="1" s="1"/>
  <c r="E19" i="1"/>
  <c r="C31" i="1" s="1"/>
  <c r="F19" i="1"/>
  <c r="E31" i="1" s="1"/>
  <c r="F15" i="1"/>
  <c r="E27" i="1" s="1"/>
  <c r="E15" i="1"/>
  <c r="C27" i="1" s="1"/>
  <c r="F27" i="1" s="1"/>
  <c r="F30" i="1" l="1"/>
  <c r="D30" i="1" l="1"/>
  <c r="F9" i="1"/>
  <c r="D31" i="1" s="1"/>
  <c r="E9" i="1"/>
  <c r="B31" i="1" s="1"/>
  <c r="F31" i="1" s="1"/>
</calcChain>
</file>

<file path=xl/sharedStrings.xml><?xml version="1.0" encoding="utf-8"?>
<sst xmlns="http://schemas.openxmlformats.org/spreadsheetml/2006/main" count="87" uniqueCount="35">
  <si>
    <t>In vitro growth</t>
  </si>
  <si>
    <t>LVS pF</t>
  </si>
  <si>
    <t>2 to 4</t>
  </si>
  <si>
    <t>average</t>
  </si>
  <si>
    <t>stdev</t>
  </si>
  <si>
    <t>Intramacrophage growth</t>
  </si>
  <si>
    <t>LVS ∆rpsU2 pF</t>
  </si>
  <si>
    <t>LVS ∆rpsU2 pF-rpsU1-V</t>
  </si>
  <si>
    <t>LVS ∆rpsU2 pF-rpsU2-V</t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</si>
  <si>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pF-</t>
    </r>
    <r>
      <rPr>
        <i/>
        <sz val="12"/>
        <color theme="1"/>
        <rFont val="Calibri"/>
        <family val="2"/>
        <scheme val="minor"/>
      </rPr>
      <t>rpsU3</t>
    </r>
    <r>
      <rPr>
        <sz val="12"/>
        <color theme="1"/>
        <rFont val="Calibri"/>
        <family val="2"/>
        <scheme val="minor"/>
      </rPr>
      <t>-V</t>
    </r>
  </si>
  <si>
    <t>Intramacrophage</t>
  </si>
  <si>
    <t>Generation Time (min)</t>
  </si>
  <si>
    <t>St Dev</t>
  </si>
  <si>
    <t>Difference</t>
  </si>
  <si>
    <r>
      <rPr>
        <sz val="12"/>
        <color theme="1"/>
        <rFont val="Calibri"/>
        <family val="2"/>
        <scheme val="minor"/>
      </rPr>
      <t>Intramacrophage</t>
    </r>
    <r>
      <rPr>
        <i/>
        <sz val="12"/>
        <color theme="1"/>
        <rFont val="Calibri"/>
        <family val="2"/>
        <scheme val="minor"/>
      </rPr>
      <t xml:space="preserve"> - in vitro</t>
    </r>
  </si>
  <si>
    <t>T-test</t>
  </si>
  <si>
    <t>Cells</t>
  </si>
  <si>
    <t>LVS ∆bS21-2 pF</t>
  </si>
  <si>
    <t>LVS ∆bS21-2 pF-bS21-1</t>
  </si>
  <si>
    <t>LVS ∆bS21-2 pF-bS21-2</t>
  </si>
  <si>
    <t>LVS ∆bS21-2 pF-bS21-3</t>
  </si>
  <si>
    <t>in vitro</t>
  </si>
  <si>
    <t>intramacrophage</t>
  </si>
  <si>
    <t>Generation time difference (intramacrophage - in vitro)</t>
  </si>
  <si>
    <t>KMR</t>
  </si>
  <si>
    <r>
      <t xml:space="preserve">Generation time difference (intramacrophage - </t>
    </r>
    <r>
      <rPr>
        <i/>
        <sz val="12"/>
        <color theme="1"/>
        <rFont val="Calibri"/>
        <family val="2"/>
        <scheme val="minor"/>
      </rPr>
      <t>in vitro</t>
    </r>
    <r>
      <rPr>
        <sz val="12"/>
        <color theme="1"/>
        <rFont val="Calibri"/>
        <family val="2"/>
        <scheme val="minor"/>
      </rPr>
      <t>)</t>
    </r>
  </si>
  <si>
    <t>Growth environment</t>
  </si>
  <si>
    <t>Generation Time difference (min)</t>
  </si>
  <si>
    <t>Generation Time fold change</t>
  </si>
  <si>
    <t>135.1 +/- 4.7</t>
  </si>
  <si>
    <t>144.8 +/-  7.1</t>
  </si>
  <si>
    <t>172.8 +/- 4.5</t>
  </si>
  <si>
    <t>210.7 +/- 29.5</t>
  </si>
  <si>
    <t>150.6 +/- 1.9</t>
  </si>
  <si>
    <t>144.5 +/-  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</si>
</sst>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Menlo Regula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1" xfId="0" applyBorder="1"/>
    <xf numFmtId="0" fontId="2" fillId="0" borderId="0" xfId="0" applyFont="1"/>
    <xf numFmtId="164" fontId="0" fillId="2" borderId="0" xfId="0" applyNumberFormat="1" applyFill="1"/>
    <xf numFmtId="2" fontId="0" fillId="2" borderId="0" xfId="0" applyNumberFormat="1" applyFill="1"/>
    <xf numFmtId="2" fontId="0" fillId="0" borderId="0" xfId="0" applyNumberFormat="1" applyFill="1"/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4" fillId="0" borderId="1" xfId="0" applyNumberFormat="1" applyFont="1" applyFill="1" applyBorder="1"/>
    <xf numFmtId="0" fontId="0" fillId="0" borderId="1" xfId="0" applyFont="1" applyFill="1" applyBorder="1" applyAlignment="1">
      <alignment horizontal="center" wrapText="1"/>
    </xf>
    <xf numFmtId="10" fontId="0" fillId="0" borderId="0" xfId="0" applyNumberFormat="1"/>
    <xf numFmtId="0" fontId="0" fillId="0" borderId="2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28454051939158E-2"/>
          <c:y val="3.5830618892508145E-2"/>
          <c:w val="0.9298506941290724"/>
          <c:h val="0.60908025340480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Sheet1!$B$26</c:f>
              <c:strCache>
                <c:ptCount val="1"/>
                <c:pt idx="0">
                  <c:v>in vitro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Sheet1!$D$27:$D$31</c:f>
                <c:numCache>
                  <c:formatCode>General</c:formatCode>
                  <c:ptCount val="5"/>
                  <c:pt idx="0">
                    <c:v>4.6789929313150322</c:v>
                  </c:pt>
                  <c:pt idx="1">
                    <c:v>4.5320104606148046</c:v>
                  </c:pt>
                  <c:pt idx="2">
                    <c:v>3.9078771003251616</c:v>
                  </c:pt>
                  <c:pt idx="3">
                    <c:v>8.5855659664953183</c:v>
                  </c:pt>
                  <c:pt idx="4">
                    <c:v>7.5697867501503735</c:v>
                  </c:pt>
                </c:numCache>
              </c:numRef>
            </c:plus>
            <c:minus>
              <c:numRef>
                <c:f>Sheet1!$D$27:$D$31</c:f>
                <c:numCache>
                  <c:formatCode>General</c:formatCode>
                  <c:ptCount val="5"/>
                  <c:pt idx="0">
                    <c:v>4.6789929313150322</c:v>
                  </c:pt>
                  <c:pt idx="1">
                    <c:v>4.5320104606148046</c:v>
                  </c:pt>
                  <c:pt idx="2">
                    <c:v>3.9078771003251616</c:v>
                  </c:pt>
                  <c:pt idx="3">
                    <c:v>8.5855659664953183</c:v>
                  </c:pt>
                  <c:pt idx="4">
                    <c:v>7.5697867501503735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Sheet1!$A$27:$A$31</c:f>
              <c:strCache>
                <c:ptCount val="5"/>
                <c:pt idx="0">
                  <c:v>LVS pF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</c:strCache>
            </c:strRef>
          </c:cat>
          <c:val>
            <c:numRef>
              <c:f>Sheet1!$B$27:$B$31</c:f>
              <c:numCache>
                <c:formatCode>0.0</c:formatCode>
                <c:ptCount val="5"/>
                <c:pt idx="0">
                  <c:v>135.09035085780928</c:v>
                </c:pt>
                <c:pt idx="1">
                  <c:v>172.81157314257868</c:v>
                </c:pt>
                <c:pt idx="2">
                  <c:v>145.06693246074437</c:v>
                </c:pt>
                <c:pt idx="3">
                  <c:v>150.61554526170633</c:v>
                </c:pt>
                <c:pt idx="4">
                  <c:v>181.18353083840259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5-A145-8625-D0A4DF36727A}"/>
            </c:ext>
          </c:extLst>
        </c:ser>
        <c:ser>
          <c:idx val="1"/>
          <c:order val="1"/>
          <c:tx>
            <c:strRef>
              <c:f>Sheet1!$C$26</c:f>
              <c:strCache>
                <c:ptCount val="1"/>
                <c:pt idx="0">
                  <c:v>Intramacrophage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Sheet1!$E$27:$E$31</c:f>
                <c:numCache>
                  <c:formatCode>General</c:formatCode>
                  <c:ptCount val="5"/>
                  <c:pt idx="0">
                    <c:v>7.0689477104835374</c:v>
                  </c:pt>
                  <c:pt idx="1">
                    <c:v>29.494985802780331</c:v>
                  </c:pt>
                  <c:pt idx="2">
                    <c:v>8.2384714170500626</c:v>
                  </c:pt>
                  <c:pt idx="3">
                    <c:v>5.0344831306399627</c:v>
                  </c:pt>
                  <c:pt idx="4">
                    <c:v>20.280095233866678</c:v>
                  </c:pt>
                </c:numCache>
              </c:numRef>
            </c:plus>
            <c:minus>
              <c:numRef>
                <c:f>Sheet1!$E$27:$E$31</c:f>
                <c:numCache>
                  <c:formatCode>General</c:formatCode>
                  <c:ptCount val="5"/>
                  <c:pt idx="0">
                    <c:v>7.0689477104835374</c:v>
                  </c:pt>
                  <c:pt idx="1">
                    <c:v>29.494985802780331</c:v>
                  </c:pt>
                  <c:pt idx="2">
                    <c:v>8.2384714170500626</c:v>
                  </c:pt>
                  <c:pt idx="3">
                    <c:v>5.0344831306399627</c:v>
                  </c:pt>
                  <c:pt idx="4">
                    <c:v>20.280095233866678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Sheet1!$A$27:$A$31</c:f>
              <c:strCache>
                <c:ptCount val="5"/>
                <c:pt idx="0">
                  <c:v>LVS pF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</c:strCache>
            </c:strRef>
          </c:cat>
          <c:val>
            <c:numRef>
              <c:f>Sheet1!$C$27:$C$31</c:f>
              <c:numCache>
                <c:formatCode>0.0</c:formatCode>
                <c:ptCount val="5"/>
                <c:pt idx="0">
                  <c:v>144.83279603900766</c:v>
                </c:pt>
                <c:pt idx="1">
                  <c:v>210.65675449192793</c:v>
                </c:pt>
                <c:pt idx="2">
                  <c:v>179.30029699898429</c:v>
                </c:pt>
                <c:pt idx="3">
                  <c:v>144.49119249400795</c:v>
                </c:pt>
                <c:pt idx="4">
                  <c:v>263.06349901161536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75-A145-8625-D0A4DF367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3340527"/>
        <c:axId val="313292943"/>
      </c:barChart>
      <c:catAx>
        <c:axId val="31334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292943"/>
        <c:crosses val="autoZero"/>
        <c:auto val="1"/>
        <c:lblAlgn val="ctr"/>
        <c:lblOffset val="100"/>
        <c:noMultiLvlLbl val="0"/>
      </c:catAx>
      <c:valAx>
        <c:axId val="313292943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40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28454051939158E-2"/>
          <c:y val="3.5830618892508145E-2"/>
          <c:w val="0.9298506941290724"/>
          <c:h val="0.60908025340480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Sheet1!$A$27</c:f>
              <c:strCache>
                <c:ptCount val="1"/>
                <c:pt idx="0">
                  <c:v>LVS pF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Sheet1!$D$27:$D$31</c:f>
                <c:numCache>
                  <c:formatCode>General</c:formatCode>
                  <c:ptCount val="5"/>
                  <c:pt idx="0">
                    <c:v>4.6789929313150322</c:v>
                  </c:pt>
                  <c:pt idx="1">
                    <c:v>4.5320104606148046</c:v>
                  </c:pt>
                  <c:pt idx="2">
                    <c:v>3.9078771003251616</c:v>
                  </c:pt>
                  <c:pt idx="3">
                    <c:v>8.5855659664953183</c:v>
                  </c:pt>
                  <c:pt idx="4">
                    <c:v>7.5697867501503735</c:v>
                  </c:pt>
                </c:numCache>
              </c:numRef>
            </c:plus>
            <c:minus>
              <c:numRef>
                <c:f>Sheet1!$D$27:$D$31</c:f>
                <c:numCache>
                  <c:formatCode>General</c:formatCode>
                  <c:ptCount val="5"/>
                  <c:pt idx="0">
                    <c:v>4.6789929313150322</c:v>
                  </c:pt>
                  <c:pt idx="1">
                    <c:v>4.5320104606148046</c:v>
                  </c:pt>
                  <c:pt idx="2">
                    <c:v>3.9078771003251616</c:v>
                  </c:pt>
                  <c:pt idx="3">
                    <c:v>8.5855659664953183</c:v>
                  </c:pt>
                  <c:pt idx="4">
                    <c:v>7.5697867501503735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Sheet1!$B$26:$C$26</c:f>
              <c:strCache>
                <c:ptCount val="2"/>
                <c:pt idx="0">
                  <c:v>in vitro</c:v>
                </c:pt>
                <c:pt idx="1">
                  <c:v>Intramacrophage</c:v>
                </c:pt>
              </c:strCache>
            </c:strRef>
          </c:cat>
          <c:val>
            <c:numRef>
              <c:f>Sheet1!$B$27:$C$27</c:f>
              <c:numCache>
                <c:formatCode>0.0</c:formatCode>
                <c:ptCount val="2"/>
                <c:pt idx="0">
                  <c:v>135.09035085780928</c:v>
                </c:pt>
                <c:pt idx="1">
                  <c:v>144.83279603900766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944B-83A2-FF0511DD817A}"/>
            </c:ext>
          </c:extLst>
        </c:ser>
        <c:ser>
          <c:idx val="1"/>
          <c:order val="1"/>
          <c:tx>
            <c:strRef>
              <c:f>Sheet1!$A$28</c:f>
              <c:strCache>
                <c:ptCount val="1"/>
                <c:pt idx="0">
                  <c:v>LVS ∆rpsU2 pF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Sheet1!$E$27:$E$31</c:f>
                <c:numCache>
                  <c:formatCode>General</c:formatCode>
                  <c:ptCount val="5"/>
                  <c:pt idx="0">
                    <c:v>7.0689477104835374</c:v>
                  </c:pt>
                  <c:pt idx="1">
                    <c:v>29.494985802780331</c:v>
                  </c:pt>
                  <c:pt idx="2">
                    <c:v>8.2384714170500626</c:v>
                  </c:pt>
                  <c:pt idx="3">
                    <c:v>5.0344831306399627</c:v>
                  </c:pt>
                  <c:pt idx="4">
                    <c:v>20.280095233866678</c:v>
                  </c:pt>
                </c:numCache>
              </c:numRef>
            </c:plus>
            <c:minus>
              <c:numRef>
                <c:f>Sheet1!$E$27:$E$31</c:f>
                <c:numCache>
                  <c:formatCode>General</c:formatCode>
                  <c:ptCount val="5"/>
                  <c:pt idx="0">
                    <c:v>7.0689477104835374</c:v>
                  </c:pt>
                  <c:pt idx="1">
                    <c:v>29.494985802780331</c:v>
                  </c:pt>
                  <c:pt idx="2">
                    <c:v>8.2384714170500626</c:v>
                  </c:pt>
                  <c:pt idx="3">
                    <c:v>5.0344831306399627</c:v>
                  </c:pt>
                  <c:pt idx="4">
                    <c:v>20.280095233866678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Sheet1!$B$26:$C$26</c:f>
              <c:strCache>
                <c:ptCount val="2"/>
                <c:pt idx="0">
                  <c:v>in vitro</c:v>
                </c:pt>
                <c:pt idx="1">
                  <c:v>Intramacrophage</c:v>
                </c:pt>
              </c:strCache>
            </c:strRef>
          </c:cat>
          <c:val>
            <c:numRef>
              <c:f>Sheet1!$B$28:$C$28</c:f>
              <c:numCache>
                <c:formatCode>0.0</c:formatCode>
                <c:ptCount val="2"/>
                <c:pt idx="0">
                  <c:v>172.81157314257868</c:v>
                </c:pt>
                <c:pt idx="1">
                  <c:v>210.65675449192793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9-944B-83A2-FF0511DD817A}"/>
            </c:ext>
          </c:extLst>
        </c:ser>
        <c:ser>
          <c:idx val="2"/>
          <c:order val="2"/>
          <c:tx>
            <c:strRef>
              <c:f>Sheet1!$A$29</c:f>
              <c:strCache>
                <c:ptCount val="1"/>
                <c:pt idx="0">
                  <c:v>LVS ∆rpsU2 pF-rpsU1-V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Sheet1!$B$26:$C$26</c:f>
              <c:strCache>
                <c:ptCount val="2"/>
                <c:pt idx="0">
                  <c:v>in vitro</c:v>
                </c:pt>
                <c:pt idx="1">
                  <c:v>Intramacrophage</c:v>
                </c:pt>
              </c:strCache>
            </c:strRef>
          </c:cat>
          <c:val>
            <c:numRef>
              <c:f>Sheet1!$B$29:$C$29</c:f>
              <c:numCache>
                <c:formatCode>0.0</c:formatCode>
                <c:ptCount val="2"/>
                <c:pt idx="0">
                  <c:v>145.06693246074437</c:v>
                </c:pt>
                <c:pt idx="1">
                  <c:v>179.30029699898429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29-944B-83A2-FF0511DD817A}"/>
            </c:ext>
          </c:extLst>
        </c:ser>
        <c:ser>
          <c:idx val="3"/>
          <c:order val="3"/>
          <c:tx>
            <c:strRef>
              <c:f>Sheet1!$A$30</c:f>
              <c:strCache>
                <c:ptCount val="1"/>
                <c:pt idx="0">
                  <c:v>LVS ∆rpsU2 pF-rpsU2-V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Sheet1!$B$26:$C$26</c:f>
              <c:strCache>
                <c:ptCount val="2"/>
                <c:pt idx="0">
                  <c:v>in vitro</c:v>
                </c:pt>
                <c:pt idx="1">
                  <c:v>Intramacrophage</c:v>
                </c:pt>
              </c:strCache>
            </c:strRef>
          </c:cat>
          <c:val>
            <c:numRef>
              <c:f>Sheet1!$B$30:$C$30</c:f>
              <c:numCache>
                <c:formatCode>0.0</c:formatCode>
                <c:ptCount val="2"/>
                <c:pt idx="0">
                  <c:v>150.61554526170633</c:v>
                </c:pt>
                <c:pt idx="1">
                  <c:v>144.49119249400795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29-944B-83A2-FF0511DD817A}"/>
            </c:ext>
          </c:extLst>
        </c:ser>
        <c:ser>
          <c:idx val="4"/>
          <c:order val="4"/>
          <c:tx>
            <c:strRef>
              <c:f>Sheet1!$A$31</c:f>
              <c:strCache>
                <c:ptCount val="1"/>
                <c:pt idx="0">
                  <c:v>LVS ∆rpsU2 pF-rpsU3-V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Sheet1!$B$26:$C$26</c:f>
              <c:strCache>
                <c:ptCount val="2"/>
                <c:pt idx="0">
                  <c:v>in vitro</c:v>
                </c:pt>
                <c:pt idx="1">
                  <c:v>Intramacrophage</c:v>
                </c:pt>
              </c:strCache>
            </c:strRef>
          </c:cat>
          <c:val>
            <c:numRef>
              <c:f>Sheet1!$B$31:$C$31</c:f>
              <c:numCache>
                <c:formatCode>0.0</c:formatCode>
                <c:ptCount val="2"/>
                <c:pt idx="0">
                  <c:v>181.18353083840259</c:v>
                </c:pt>
                <c:pt idx="1">
                  <c:v>263.06349901161536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29-944B-83A2-FF0511DD8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3340527"/>
        <c:axId val="313292943"/>
      </c:barChart>
      <c:catAx>
        <c:axId val="31334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292943"/>
        <c:crosses val="autoZero"/>
        <c:auto val="1"/>
        <c:lblAlgn val="ctr"/>
        <c:lblOffset val="100"/>
        <c:noMultiLvlLbl val="0"/>
      </c:catAx>
      <c:valAx>
        <c:axId val="313292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40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Sheet1!$B$35</c:f>
              <c:strCache>
                <c:ptCount val="1"/>
                <c:pt idx="0">
                  <c:v>in vitro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Sheet1!$A$36:$A$40</c:f>
              <c:strCache>
                <c:ptCount val="5"/>
                <c:pt idx="0">
                  <c:v>LVS pF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</c:strCache>
            </c:strRef>
          </c:cat>
          <c:val>
            <c:numRef>
              <c:f>Sheet1!$B$36:$B$40</c:f>
              <c:numCache>
                <c:formatCode>0.0</c:formatCode>
                <c:ptCount val="5"/>
                <c:pt idx="0">
                  <c:v>0</c:v>
                </c:pt>
                <c:pt idx="1">
                  <c:v>-37.721222284769397</c:v>
                </c:pt>
                <c:pt idx="2">
                  <c:v>-9.9765816029350844</c:v>
                </c:pt>
                <c:pt idx="3">
                  <c:v>-15.525194403897046</c:v>
                </c:pt>
                <c:pt idx="4">
                  <c:v>-46.093179980593305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C-4F4F-AE86-CBBE61F09351}"/>
            </c:ext>
          </c:extLst>
        </c:ser>
        <c:ser>
          <c:idx val="1"/>
          <c:order val="1"/>
          <c:tx>
            <c:strRef>
              <c:f>Sheet1!$C$35</c:f>
              <c:strCache>
                <c:ptCount val="1"/>
                <c:pt idx="0">
                  <c:v>Intramacrophage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Sheet1!$A$36:$A$40</c:f>
              <c:strCache>
                <c:ptCount val="5"/>
                <c:pt idx="0">
                  <c:v>LVS pF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</c:strCache>
            </c:strRef>
          </c:cat>
          <c:val>
            <c:numRef>
              <c:f>Sheet1!$C$36:$C$40</c:f>
              <c:numCache>
                <c:formatCode>0.0</c:formatCode>
                <c:ptCount val="5"/>
                <c:pt idx="0">
                  <c:v>0</c:v>
                </c:pt>
                <c:pt idx="1">
                  <c:v>-65.823958452920266</c:v>
                </c:pt>
                <c:pt idx="2">
                  <c:v>-34.467500959976633</c:v>
                </c:pt>
                <c:pt idx="3">
                  <c:v>0.3416035449997139</c:v>
                </c:pt>
                <c:pt idx="4">
                  <c:v>-118.2307029726077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C-4F4F-AE86-CBBE61F09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97327"/>
        <c:axId val="10898975"/>
      </c:barChart>
      <c:catAx>
        <c:axId val="1089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98975"/>
        <c:crosses val="autoZero"/>
        <c:auto val="1"/>
        <c:lblAlgn val="ctr"/>
        <c:lblOffset val="100"/>
        <c:noMultiLvlLbl val="0"/>
      </c:catAx>
      <c:valAx>
        <c:axId val="10898975"/>
        <c:scaling>
          <c:orientation val="minMax"/>
          <c:max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9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Sheet1!$B$45</c:f>
              <c:strCache>
                <c:ptCount val="1"/>
                <c:pt idx="0">
                  <c:v>in vitro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Sheet1!$A$46:$A$50</c:f>
              <c:strCache>
                <c:ptCount val="5"/>
                <c:pt idx="0">
                  <c:v>LVS pF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</c:strCache>
            </c:strRef>
          </c:cat>
          <c:val>
            <c:numRef>
              <c:f>Sheet1!$B$46:$B$50</c:f>
              <c:numCache>
                <c:formatCode>0.00%</c:formatCode>
                <c:ptCount val="5"/>
                <c:pt idx="0">
                  <c:v>0</c:v>
                </c:pt>
                <c:pt idx="1">
                  <c:v>-0.21827949134892366</c:v>
                </c:pt>
                <c:pt idx="2">
                  <c:v>-6.8772265558415868E-2</c:v>
                </c:pt>
                <c:pt idx="3">
                  <c:v>-0.10307830029709619</c:v>
                </c:pt>
                <c:pt idx="4">
                  <c:v>-0.25440049527296038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F-CD41-95DD-8BCDD5FB55B8}"/>
            </c:ext>
          </c:extLst>
        </c:ser>
        <c:ser>
          <c:idx val="1"/>
          <c:order val="1"/>
          <c:tx>
            <c:strRef>
              <c:f>Sheet1!$C$45</c:f>
              <c:strCache>
                <c:ptCount val="1"/>
                <c:pt idx="0">
                  <c:v>Intramacrophage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Sheet1!$A$46:$A$50</c:f>
              <c:strCache>
                <c:ptCount val="5"/>
                <c:pt idx="0">
                  <c:v>LVS pF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</c:strCache>
            </c:strRef>
          </c:cat>
          <c:val>
            <c:numRef>
              <c:f>Sheet1!$C$46:$C$50</c:f>
              <c:numCache>
                <c:formatCode>0.00%</c:formatCode>
                <c:ptCount val="5"/>
                <c:pt idx="0">
                  <c:v>0</c:v>
                </c:pt>
                <c:pt idx="1">
                  <c:v>-0.31247020116529212</c:v>
                </c:pt>
                <c:pt idx="2">
                  <c:v>-0.19223337349057423</c:v>
                </c:pt>
                <c:pt idx="3">
                  <c:v>2.3641824744016215E-3</c:v>
                </c:pt>
                <c:pt idx="4">
                  <c:v>-0.44943788635377091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FF-CD41-95DD-8BCDD5FB5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18831"/>
        <c:axId val="11420479"/>
      </c:barChart>
      <c:catAx>
        <c:axId val="11418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20479"/>
        <c:crosses val="autoZero"/>
        <c:auto val="1"/>
        <c:lblAlgn val="ctr"/>
        <c:lblOffset val="100"/>
        <c:noMultiLvlLbl val="0"/>
      </c:catAx>
      <c:valAx>
        <c:axId val="11420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8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742950</xdr:colOff>
      <xdr:row>8</xdr:row>
      <xdr:rowOff>0</xdr:rowOff>
    </xdr:from>
    <xdr:to>
      <xdr:col>18</xdr:col>
      <xdr:colOff>107461</xdr:colOff>
      <xdr:row>27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56350C-2A94-9343-8BA1-C48C2EDFC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429847</xdr:colOff>
      <xdr:row>29</xdr:row>
      <xdr:rowOff>39076</xdr:rowOff>
    </xdr:from>
    <xdr:to>
      <xdr:col>16</xdr:col>
      <xdr:colOff>156798</xdr:colOff>
      <xdr:row>48</xdr:row>
      <xdr:rowOff>77176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CF4AE1-DFD6-DD4D-9C60-C70112B89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73269</xdr:colOff>
      <xdr:row>48</xdr:row>
      <xdr:rowOff>196362</xdr:rowOff>
    </xdr:from>
    <xdr:to>
      <xdr:col>13</xdr:col>
      <xdr:colOff>493346</xdr:colOff>
      <xdr:row>62</xdr:row>
      <xdr:rowOff>67409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D671E0F-4F95-F44B-AC5C-68AA8301B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381000</xdr:colOff>
      <xdr:row>53</xdr:row>
      <xdr:rowOff>40054</xdr:rowOff>
    </xdr:from>
    <xdr:to>
      <xdr:col>6</xdr:col>
      <xdr:colOff>801077</xdr:colOff>
      <xdr:row>66</xdr:row>
      <xdr:rowOff>116254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EDBDEA-FF1B-5D45-9F49-7B9FB726F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B5873-11A3-B142-8C5B-AC5022D3A7E7}">
  <dimension ref="A2:G51"/>
  <sheetViews>
    <sheetView topLeftCell="A22" zoomScale="130" zoomScaleNormal="130" workbookViewId="0">
      <selection activeCell="C28" sqref="C28"/>
    </sheetView>
  </sheetViews>
  <sheetFormatPr baseColWidth="10" defaultRowHeight="16"/>
  <cols>
    <col min="1" max="1" width="21.1640625" bestFit="1" customWidth="1"/>
  </cols>
  <sheetData>
    <row r="2" spans="1:7">
      <c r="B2" s="3" t="s">
        <v>0</v>
      </c>
    </row>
    <row r="3" spans="1:7">
      <c r="B3">
        <v>190927</v>
      </c>
      <c r="C3">
        <v>210602</v>
      </c>
      <c r="D3">
        <v>190528</v>
      </c>
      <c r="G3" t="s">
        <v>15</v>
      </c>
    </row>
    <row r="4" spans="1:7">
      <c r="B4" t="s">
        <v>2</v>
      </c>
      <c r="C4" t="s">
        <v>2</v>
      </c>
      <c r="D4" t="s">
        <v>2</v>
      </c>
      <c r="E4" t="s">
        <v>3</v>
      </c>
      <c r="F4" t="s">
        <v>4</v>
      </c>
    </row>
    <row r="5" spans="1:7">
      <c r="A5" s="4" t="s">
        <v>1</v>
      </c>
      <c r="B5" s="2">
        <v>131.53910174270109</v>
      </c>
      <c r="C5" s="2">
        <v>133.33972426958141</v>
      </c>
      <c r="D5" s="2">
        <v>140.39222656114532</v>
      </c>
      <c r="E5" s="2">
        <f>AVERAGE(B5:D5)</f>
        <v>135.09035085780928</v>
      </c>
      <c r="F5" s="1">
        <f>STDEV(B5:D5)</f>
        <v>4.6789929313150322</v>
      </c>
      <c r="G5" s="1">
        <f>TTEST(B5:D5,B$5:D$5,2,2)</f>
        <v>1</v>
      </c>
    </row>
    <row r="6" spans="1:7">
      <c r="A6" s="4" t="s">
        <v>6</v>
      </c>
      <c r="B6" s="2">
        <v>169.16242275907913</v>
      </c>
      <c r="C6" s="2">
        <v>171.387780294208</v>
      </c>
      <c r="D6" s="2">
        <v>177.88451637444888</v>
      </c>
      <c r="E6" s="6">
        <f>AVERAGE(B6:D6)</f>
        <v>172.81157314257868</v>
      </c>
      <c r="F6" s="1">
        <f>STDEV(B6:D6)</f>
        <v>4.5320104606148046</v>
      </c>
      <c r="G6" s="7">
        <f>TTEST(B6:D6,B$5:D$5,2,2)</f>
        <v>5.5553170768766341E-4</v>
      </c>
    </row>
    <row r="7" spans="1:7">
      <c r="A7" s="4" t="s">
        <v>7</v>
      </c>
      <c r="B7" s="2">
        <v>147.83021885842791</v>
      </c>
      <c r="C7" s="2">
        <v>142.30364606306082</v>
      </c>
      <c r="E7" s="2">
        <f>AVERAGE(B7:D7)</f>
        <v>145.06693246074437</v>
      </c>
      <c r="F7" s="1">
        <f>STDEV(B7:D7)</f>
        <v>3.9078771003251616</v>
      </c>
      <c r="G7" s="1">
        <f>TTEST(B7:D7,B$5:D$5,2,2)</f>
        <v>9.0611428948214889E-2</v>
      </c>
    </row>
    <row r="8" spans="1:7">
      <c r="A8" s="4" t="s">
        <v>8</v>
      </c>
      <c r="B8" s="2">
        <v>147.09615156322471</v>
      </c>
      <c r="C8" s="2">
        <v>144.34888901870417</v>
      </c>
      <c r="D8" s="2">
        <v>160.40159520319014</v>
      </c>
      <c r="E8" s="6">
        <f>AVERAGE(B8:D8)</f>
        <v>150.61554526170633</v>
      </c>
      <c r="F8" s="1">
        <f>STDEV(B8:D8)</f>
        <v>8.5855659664953183</v>
      </c>
      <c r="G8" s="7">
        <f>TTEST(B8:D8,B$5:D$5,2,2)</f>
        <v>5.1366119357929792E-2</v>
      </c>
    </row>
    <row r="9" spans="1:7">
      <c r="A9" s="4" t="s">
        <v>9</v>
      </c>
      <c r="B9" s="2">
        <v>186.53617838157001</v>
      </c>
      <c r="C9" s="2">
        <v>175.8308832952352</v>
      </c>
      <c r="E9" s="6">
        <f>AVERAGE(B9:C9)</f>
        <v>181.18353083840259</v>
      </c>
      <c r="F9" s="1">
        <f>STDEV(B9:C9)</f>
        <v>7.5697867501503735</v>
      </c>
      <c r="G9" s="7">
        <f>TTEST(B9:D9,B$5:D$5,2,2)</f>
        <v>3.1979142555921603E-3</v>
      </c>
    </row>
    <row r="10" spans="1:7">
      <c r="D10" s="2"/>
    </row>
    <row r="12" spans="1:7">
      <c r="B12" s="3" t="s">
        <v>5</v>
      </c>
    </row>
    <row r="13" spans="1:7">
      <c r="B13" t="s">
        <v>24</v>
      </c>
      <c r="C13" t="s">
        <v>24</v>
      </c>
      <c r="D13" t="s">
        <v>24</v>
      </c>
      <c r="G13" t="s">
        <v>15</v>
      </c>
    </row>
    <row r="14" spans="1:7">
      <c r="B14">
        <v>211111</v>
      </c>
      <c r="C14">
        <v>210603</v>
      </c>
      <c r="D14">
        <v>210721</v>
      </c>
      <c r="E14" t="s">
        <v>3</v>
      </c>
      <c r="F14" t="s">
        <v>4</v>
      </c>
    </row>
    <row r="15" spans="1:7">
      <c r="A15" s="4" t="s">
        <v>1</v>
      </c>
      <c r="B15" s="2">
        <v>139.02817440914305</v>
      </c>
      <c r="C15" s="2">
        <v>152.70499594064316</v>
      </c>
      <c r="D15" s="2">
        <v>142.76521776723683</v>
      </c>
      <c r="E15" s="2">
        <f>AVERAGE(B15:D15)</f>
        <v>144.83279603900766</v>
      </c>
      <c r="F15" s="1">
        <f>STDEV(B15:D15)</f>
        <v>7.0689477104835374</v>
      </c>
      <c r="G15" s="1">
        <f>TTEST(B15:D15,B$15:D$15,2,2)</f>
        <v>1</v>
      </c>
    </row>
    <row r="16" spans="1:7">
      <c r="A16" s="4" t="s">
        <v>6</v>
      </c>
      <c r="B16" s="2">
        <v>183.51925240151502</v>
      </c>
      <c r="C16" s="2">
        <v>206.40357599160433</v>
      </c>
      <c r="D16" s="2">
        <v>242.04743508266444</v>
      </c>
      <c r="E16" s="6">
        <f>AVERAGE(B16:D16)</f>
        <v>210.65675449192793</v>
      </c>
      <c r="F16" s="1">
        <f>STDEV(B16:D16)</f>
        <v>29.494985802780331</v>
      </c>
      <c r="G16" s="7">
        <f>TTEST(B16:D16,B$15:D$15,2,2)</f>
        <v>1.9792578322840305E-2</v>
      </c>
    </row>
    <row r="17" spans="1:7">
      <c r="A17" s="4" t="s">
        <v>7</v>
      </c>
      <c r="B17" s="2">
        <v>178.88374131758556</v>
      </c>
      <c r="C17" s="2">
        <v>171.27800546006159</v>
      </c>
      <c r="D17" s="2">
        <v>187.73914421930564</v>
      </c>
      <c r="E17" s="6">
        <f>AVERAGE(B17:D17)</f>
        <v>179.30029699898429</v>
      </c>
      <c r="F17" s="1">
        <f>STDEV(B17:D17)</f>
        <v>8.2384714170500626</v>
      </c>
      <c r="G17" s="7">
        <f>TTEST(B17:D17,B$15:D$15,2,2)</f>
        <v>5.3300376219280413E-3</v>
      </c>
    </row>
    <row r="18" spans="1:7">
      <c r="A18" s="4" t="s">
        <v>8</v>
      </c>
      <c r="B18" s="2">
        <v>139.49266411528038</v>
      </c>
      <c r="C18" s="2">
        <v>144.42003727635083</v>
      </c>
      <c r="D18" s="2">
        <v>149.56087609039264</v>
      </c>
      <c r="E18" s="2">
        <f>AVERAGE(B18:D18)</f>
        <v>144.49119249400795</v>
      </c>
      <c r="F18" s="1">
        <f>STDEV(B18:D18)</f>
        <v>5.0344831306399627</v>
      </c>
      <c r="G18" s="1">
        <f>TTEST(B18:D18,B$15:D$15,2,2)</f>
        <v>0.94891654412559223</v>
      </c>
    </row>
    <row r="19" spans="1:7">
      <c r="A19" s="4" t="s">
        <v>9</v>
      </c>
      <c r="B19" s="2">
        <v>239.71818904064995</v>
      </c>
      <c r="C19" s="2">
        <v>276.32663803171101</v>
      </c>
      <c r="D19" s="2">
        <v>273.14566996248516</v>
      </c>
      <c r="E19" s="6">
        <f>AVERAGE(B19:D19)</f>
        <v>263.06349901161536</v>
      </c>
      <c r="F19" s="1">
        <f>STDEV(B19:D19)</f>
        <v>20.280095233866678</v>
      </c>
      <c r="G19" s="7">
        <f>TTEST(B19:D19,B$15:D$15,2,2)</f>
        <v>6.7557214363499283E-4</v>
      </c>
    </row>
    <row r="25" spans="1:7">
      <c r="B25" s="12" t="s">
        <v>11</v>
      </c>
      <c r="C25" s="12"/>
      <c r="D25" s="12" t="s">
        <v>12</v>
      </c>
      <c r="E25" s="12"/>
      <c r="F25" t="s">
        <v>13</v>
      </c>
    </row>
    <row r="26" spans="1:7">
      <c r="B26" s="5" t="s">
        <v>21</v>
      </c>
      <c r="C26" t="s">
        <v>10</v>
      </c>
      <c r="D26" s="5" t="s">
        <v>21</v>
      </c>
      <c r="E26" t="s">
        <v>10</v>
      </c>
      <c r="F26" s="5" t="s">
        <v>14</v>
      </c>
      <c r="G26" t="s">
        <v>15</v>
      </c>
    </row>
    <row r="27" spans="1:7">
      <c r="A27" s="4" t="s">
        <v>1</v>
      </c>
      <c r="B27" s="2">
        <f>E5</f>
        <v>135.09035085780928</v>
      </c>
      <c r="C27" s="2">
        <f>E15</f>
        <v>144.83279603900766</v>
      </c>
      <c r="D27" s="1">
        <f>F5</f>
        <v>4.6789929313150322</v>
      </c>
      <c r="E27" s="1">
        <f>F15</f>
        <v>7.0689477104835374</v>
      </c>
      <c r="F27" s="2">
        <f>C27-B27</f>
        <v>9.7424451811983772</v>
      </c>
      <c r="G27" s="1">
        <f>TTEST(B5:D5,B15:D15,2,2)</f>
        <v>0.11737510763201768</v>
      </c>
    </row>
    <row r="28" spans="1:7">
      <c r="A28" s="4" t="s">
        <v>6</v>
      </c>
      <c r="B28" s="2">
        <f>E6</f>
        <v>172.81157314257868</v>
      </c>
      <c r="C28" s="2">
        <f>E16</f>
        <v>210.65675449192793</v>
      </c>
      <c r="D28" s="1">
        <f>F6</f>
        <v>4.5320104606148046</v>
      </c>
      <c r="E28" s="1">
        <f>F16</f>
        <v>29.494985802780331</v>
      </c>
      <c r="F28" s="2">
        <f>C28-B28</f>
        <v>37.845181349349247</v>
      </c>
      <c r="G28" s="1">
        <f>TTEST(B6:D6,B16:D16,2,2)</f>
        <v>9.3002042602733384E-2</v>
      </c>
    </row>
    <row r="29" spans="1:7">
      <c r="A29" s="4" t="s">
        <v>7</v>
      </c>
      <c r="B29" s="2">
        <f>E7</f>
        <v>145.06693246074437</v>
      </c>
      <c r="C29" s="2">
        <f>E17</f>
        <v>179.30029699898429</v>
      </c>
      <c r="D29" s="1">
        <f>F7</f>
        <v>3.9078771003251616</v>
      </c>
      <c r="E29" s="8">
        <f>F17</f>
        <v>8.2384714170500626</v>
      </c>
      <c r="F29" s="6">
        <f>C29-B29</f>
        <v>34.233364538239925</v>
      </c>
      <c r="G29" s="7">
        <f>TTEST(B7:D7,B17:D17,2,2)</f>
        <v>1.3209625070768609E-2</v>
      </c>
    </row>
    <row r="30" spans="1:7">
      <c r="A30" s="4" t="s">
        <v>8</v>
      </c>
      <c r="B30" s="2">
        <f>E8</f>
        <v>150.61554526170633</v>
      </c>
      <c r="C30" s="2">
        <f>E18</f>
        <v>144.49119249400795</v>
      </c>
      <c r="D30" s="1">
        <f>F8</f>
        <v>8.5855659664953183</v>
      </c>
      <c r="E30" s="1">
        <f>F18</f>
        <v>5.0344831306399627</v>
      </c>
      <c r="F30" s="2">
        <f>C30-B30</f>
        <v>-6.1243527676983831</v>
      </c>
      <c r="G30" s="1">
        <f>TTEST(B8:D8,B18:D18,2,2)</f>
        <v>0.3465716889702356</v>
      </c>
    </row>
    <row r="31" spans="1:7">
      <c r="A31" s="4" t="s">
        <v>9</v>
      </c>
      <c r="B31" s="2">
        <f>E9</f>
        <v>181.18353083840259</v>
      </c>
      <c r="C31" s="2">
        <f>E19</f>
        <v>263.06349901161536</v>
      </c>
      <c r="D31" s="1">
        <f>F9</f>
        <v>7.5697867501503735</v>
      </c>
      <c r="E31" s="8">
        <f>F19</f>
        <v>20.280095233866678</v>
      </c>
      <c r="F31" s="6">
        <f>C31-B31</f>
        <v>81.879968173212774</v>
      </c>
      <c r="G31" s="7">
        <f>TTEST(B9:C9,B19:D19,2,2)</f>
        <v>1.3547484142719017E-2</v>
      </c>
    </row>
    <row r="34" spans="1:7">
      <c r="B34" s="12" t="s">
        <v>27</v>
      </c>
      <c r="C34" s="12"/>
      <c r="D34" s="12"/>
      <c r="E34" s="12"/>
    </row>
    <row r="35" spans="1:7">
      <c r="B35" s="5" t="s">
        <v>21</v>
      </c>
      <c r="C35" t="s">
        <v>10</v>
      </c>
      <c r="D35" s="5"/>
      <c r="F35" s="5"/>
    </row>
    <row r="36" spans="1:7">
      <c r="A36" s="4" t="s">
        <v>1</v>
      </c>
      <c r="B36" s="2">
        <f>$B$27-B27</f>
        <v>0</v>
      </c>
      <c r="C36" s="2">
        <f>$C$27-C27</f>
        <v>0</v>
      </c>
      <c r="D36" s="1"/>
      <c r="E36" s="1"/>
      <c r="F36" s="2"/>
      <c r="G36" s="1"/>
    </row>
    <row r="37" spans="1:7">
      <c r="A37" s="4" t="s">
        <v>6</v>
      </c>
      <c r="B37" s="2">
        <f>$B$27-B28</f>
        <v>-37.721222284769397</v>
      </c>
      <c r="C37" s="2">
        <f>$C$27-C28</f>
        <v>-65.823958452920266</v>
      </c>
      <c r="D37" s="1"/>
      <c r="E37" s="1"/>
      <c r="F37" s="2"/>
      <c r="G37" s="1"/>
    </row>
    <row r="38" spans="1:7">
      <c r="A38" s="4" t="s">
        <v>7</v>
      </c>
      <c r="B38" s="2">
        <f>$B$27-B29</f>
        <v>-9.9765816029350844</v>
      </c>
      <c r="C38" s="2">
        <f>$C$27-C29</f>
        <v>-34.467500959976633</v>
      </c>
      <c r="D38" s="1"/>
      <c r="E38" s="8"/>
      <c r="F38" s="6"/>
      <c r="G38" s="7"/>
    </row>
    <row r="39" spans="1:7">
      <c r="A39" s="4" t="s">
        <v>8</v>
      </c>
      <c r="B39" s="2">
        <f>$B$27-B30</f>
        <v>-15.525194403897046</v>
      </c>
      <c r="C39" s="2">
        <f>$C$27-C30</f>
        <v>0.3416035449997139</v>
      </c>
      <c r="D39" s="1"/>
      <c r="E39" s="1"/>
      <c r="F39" s="2"/>
      <c r="G39" s="1"/>
    </row>
    <row r="40" spans="1:7">
      <c r="A40" s="4" t="s">
        <v>9</v>
      </c>
      <c r="B40" s="2">
        <f>$B$27-B31</f>
        <v>-46.093179980593305</v>
      </c>
      <c r="C40" s="2">
        <f>$C$27-C31</f>
        <v>-118.2307029726077</v>
      </c>
      <c r="D40" s="1"/>
      <c r="E40" s="8"/>
      <c r="F40" s="6"/>
      <c r="G40" s="7"/>
    </row>
    <row r="44" spans="1:7">
      <c r="B44" s="12" t="s">
        <v>28</v>
      </c>
      <c r="C44" s="12"/>
    </row>
    <row r="45" spans="1:7">
      <c r="B45" s="5" t="s">
        <v>21</v>
      </c>
      <c r="C45" t="s">
        <v>10</v>
      </c>
    </row>
    <row r="46" spans="1:7">
      <c r="A46" s="4" t="s">
        <v>1</v>
      </c>
      <c r="B46" s="16">
        <f>$B$27/B27-1</f>
        <v>0</v>
      </c>
      <c r="C46" s="16">
        <f>$C$27/C27-1</f>
        <v>0</v>
      </c>
    </row>
    <row r="47" spans="1:7">
      <c r="A47" s="4" t="s">
        <v>6</v>
      </c>
      <c r="B47" s="16">
        <f t="shared" ref="B47:B50" si="0">$B$27/B28-1</f>
        <v>-0.21827949134892366</v>
      </c>
      <c r="C47" s="16">
        <f t="shared" ref="C47:C50" si="1">$C$27/C28-1</f>
        <v>-0.31247020116529212</v>
      </c>
    </row>
    <row r="48" spans="1:7">
      <c r="A48" s="4" t="s">
        <v>7</v>
      </c>
      <c r="B48" s="16">
        <f t="shared" si="0"/>
        <v>-6.8772265558415868E-2</v>
      </c>
      <c r="C48" s="16">
        <f t="shared" si="1"/>
        <v>-0.19223337349057423</v>
      </c>
    </row>
    <row r="49" spans="1:3">
      <c r="A49" s="4" t="s">
        <v>8</v>
      </c>
      <c r="B49" s="16">
        <f t="shared" si="0"/>
        <v>-0.10307830029709619</v>
      </c>
      <c r="C49" s="16">
        <f t="shared" si="1"/>
        <v>2.3641824744016215E-3</v>
      </c>
    </row>
    <row r="50" spans="1:3">
      <c r="A50" s="4" t="s">
        <v>9</v>
      </c>
      <c r="B50" s="16">
        <f t="shared" si="0"/>
        <v>-0.25440049527296038</v>
      </c>
      <c r="C50" s="16">
        <f t="shared" si="1"/>
        <v>-0.44943788635377091</v>
      </c>
    </row>
    <row r="51" spans="1:3">
      <c r="B51" s="2"/>
    </row>
  </sheetData>
  <mergeCells count="5">
    <mergeCell ref="B25:C25"/>
    <mergeCell ref="D25:E25"/>
    <mergeCell ref="B34:C34"/>
    <mergeCell ref="D34:E34"/>
    <mergeCell ref="B44:C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F98D-8A53-2741-9D27-34D7CAAC7CCF}">
  <dimension ref="A1:P15"/>
  <sheetViews>
    <sheetView tabSelected="1" topLeftCell="I1" zoomScale="190" zoomScaleNormal="190" workbookViewId="0">
      <selection activeCell="K11" sqref="K11:N15"/>
    </sheetView>
  </sheetViews>
  <sheetFormatPr baseColWidth="10" defaultRowHeight="16"/>
  <cols>
    <col min="1" max="1" width="20.1640625" bestFit="1" customWidth="1"/>
    <col min="11" max="11" width="20.1640625" bestFit="1" customWidth="1"/>
    <col min="12" max="13" width="16.1640625" customWidth="1"/>
    <col min="14" max="14" width="24.6640625" customWidth="1"/>
  </cols>
  <sheetData>
    <row r="1" spans="1:16">
      <c r="B1" t="s">
        <v>21</v>
      </c>
      <c r="D1" t="s">
        <v>22</v>
      </c>
      <c r="F1" t="s">
        <v>23</v>
      </c>
      <c r="L1" s="13" t="s">
        <v>26</v>
      </c>
      <c r="M1" s="13"/>
      <c r="N1" s="15" t="s">
        <v>25</v>
      </c>
    </row>
    <row r="2" spans="1:16" ht="17">
      <c r="A2" t="s">
        <v>16</v>
      </c>
      <c r="K2" s="10" t="s">
        <v>16</v>
      </c>
      <c r="L2" s="9" t="s">
        <v>21</v>
      </c>
      <c r="M2" s="10" t="s">
        <v>10</v>
      </c>
      <c r="N2" s="15"/>
    </row>
    <row r="3" spans="1:16">
      <c r="A3" t="s">
        <v>1</v>
      </c>
      <c r="B3" s="2">
        <v>135.1</v>
      </c>
      <c r="C3" s="2">
        <v>4.7</v>
      </c>
      <c r="D3" s="2">
        <v>144.80000000000001</v>
      </c>
      <c r="E3" s="2">
        <v>7.1</v>
      </c>
      <c r="F3" s="2">
        <v>9.7424451811983772</v>
      </c>
      <c r="K3" s="4" t="s">
        <v>1</v>
      </c>
      <c r="L3" s="11" t="str">
        <f>CONCATENATE(B3," +/- ",C3)</f>
        <v>135.1 +/- 4.7</v>
      </c>
      <c r="M3" s="11" t="str">
        <f>CONCATENATE(D3," +/-  ",E3)</f>
        <v>144.8 +/-  7.1</v>
      </c>
      <c r="N3" s="14">
        <f>D3-B3</f>
        <v>9.7000000000000171</v>
      </c>
      <c r="O3" s="2"/>
      <c r="P3" s="2"/>
    </row>
    <row r="4" spans="1:16">
      <c r="A4" t="s">
        <v>17</v>
      </c>
      <c r="B4" s="2">
        <v>172.8</v>
      </c>
      <c r="C4" s="2">
        <v>4.5</v>
      </c>
      <c r="D4" s="2">
        <v>210.7</v>
      </c>
      <c r="E4" s="2">
        <v>29.5</v>
      </c>
      <c r="F4" s="2">
        <v>37.845181349349247</v>
      </c>
      <c r="K4" s="4" t="s">
        <v>17</v>
      </c>
      <c r="L4" s="11" t="str">
        <f>CONCATENATE(B4," +/- ",C4)</f>
        <v>172.8 +/- 4.5</v>
      </c>
      <c r="M4" s="11" t="str">
        <f t="shared" ref="M4:M7" si="0">CONCATENATE(D4," +/- ",E4)</f>
        <v>210.7 +/- 29.5</v>
      </c>
      <c r="N4" s="14">
        <f t="shared" ref="N4:N7" si="1">D4-B4</f>
        <v>37.899999999999977</v>
      </c>
      <c r="O4" s="2"/>
      <c r="P4" s="2"/>
    </row>
    <row r="5" spans="1:16">
      <c r="A5" t="s">
        <v>18</v>
      </c>
      <c r="B5" s="2">
        <v>145.1</v>
      </c>
      <c r="C5" s="2">
        <v>3.9</v>
      </c>
      <c r="D5" s="2">
        <v>179.3</v>
      </c>
      <c r="E5" s="2">
        <v>8.1999999999999993</v>
      </c>
      <c r="F5" s="2">
        <v>34.233364538239925</v>
      </c>
      <c r="K5" s="4" t="s">
        <v>18</v>
      </c>
      <c r="L5" s="11" t="str">
        <f t="shared" ref="L5:L7" si="2">CONCATENATE(B5," +/- ",C5)</f>
        <v>145.1 +/- 3.9</v>
      </c>
      <c r="M5" s="11" t="str">
        <f>CONCATENATE(D5," +/-  ",E5)</f>
        <v>179.3 +/-  8.2</v>
      </c>
      <c r="N5" s="14">
        <f t="shared" si="1"/>
        <v>34.200000000000017</v>
      </c>
      <c r="O5" s="2"/>
      <c r="P5" s="2"/>
    </row>
    <row r="6" spans="1:16">
      <c r="A6" t="s">
        <v>19</v>
      </c>
      <c r="B6" s="2">
        <v>150.6</v>
      </c>
      <c r="C6" s="2">
        <v>1.9</v>
      </c>
      <c r="D6" s="2">
        <v>144.5</v>
      </c>
      <c r="E6" s="2">
        <v>5</v>
      </c>
      <c r="F6" s="2">
        <v>-6.1243527676983831</v>
      </c>
      <c r="K6" s="4" t="s">
        <v>19</v>
      </c>
      <c r="L6" s="11" t="str">
        <f t="shared" si="2"/>
        <v>150.6 +/- 1.9</v>
      </c>
      <c r="M6" s="11" t="str">
        <f>CONCATENATE(D6," +/-  5.0")</f>
        <v>144.5 +/-  5.0</v>
      </c>
      <c r="N6" s="14">
        <f t="shared" si="1"/>
        <v>-6.0999999999999943</v>
      </c>
      <c r="O6" s="2"/>
      <c r="P6" s="2"/>
    </row>
    <row r="7" spans="1:16">
      <c r="A7" t="s">
        <v>20</v>
      </c>
      <c r="B7" s="2">
        <v>181.2</v>
      </c>
      <c r="C7" s="2">
        <v>7.6</v>
      </c>
      <c r="D7" s="2">
        <v>263.10000000000002</v>
      </c>
      <c r="E7" s="2">
        <v>20.3</v>
      </c>
      <c r="F7" s="2">
        <v>81.879968173212774</v>
      </c>
      <c r="K7" s="4" t="s">
        <v>20</v>
      </c>
      <c r="L7" s="11" t="str">
        <f t="shared" si="2"/>
        <v>181.2 +/- 7.6</v>
      </c>
      <c r="M7" s="11" t="str">
        <f t="shared" si="0"/>
        <v>263.1 +/- 20.3</v>
      </c>
      <c r="N7" s="14">
        <f t="shared" si="1"/>
        <v>81.900000000000034</v>
      </c>
      <c r="O7" s="2"/>
      <c r="P7" s="2"/>
    </row>
    <row r="11" spans="1:16">
      <c r="L11" s="19" t="s">
        <v>26</v>
      </c>
      <c r="M11" s="20"/>
      <c r="N11" s="17" t="s">
        <v>25</v>
      </c>
    </row>
    <row r="12" spans="1:16" ht="17">
      <c r="K12" s="10" t="s">
        <v>16</v>
      </c>
      <c r="L12" s="9" t="s">
        <v>21</v>
      </c>
      <c r="M12" s="10" t="s">
        <v>10</v>
      </c>
      <c r="N12" s="18"/>
    </row>
    <row r="13" spans="1:16">
      <c r="K13" s="4" t="s">
        <v>1</v>
      </c>
      <c r="L13" s="11" t="s">
        <v>29</v>
      </c>
      <c r="M13" s="11" t="s">
        <v>30</v>
      </c>
      <c r="N13" s="14">
        <v>9.7000000000000171</v>
      </c>
    </row>
    <row r="14" spans="1:16">
      <c r="K14" s="4" t="s">
        <v>17</v>
      </c>
      <c r="L14" s="11" t="s">
        <v>31</v>
      </c>
      <c r="M14" s="11" t="s">
        <v>32</v>
      </c>
      <c r="N14" s="14">
        <v>37.899999999999977</v>
      </c>
    </row>
    <row r="15" spans="1:16">
      <c r="K15" s="4" t="s">
        <v>19</v>
      </c>
      <c r="L15" s="11" t="s">
        <v>33</v>
      </c>
      <c r="M15" s="11" t="s">
        <v>34</v>
      </c>
      <c r="N15" s="14">
        <v>-6.0999999999999943</v>
      </c>
    </row>
  </sheetData>
  <mergeCells count="4">
    <mergeCell ref="N1:N2"/>
    <mergeCell ref="L1:M1"/>
    <mergeCell ref="L11:M11"/>
    <mergeCell ref="N11:N12"/>
  </mergeCells>
  <phoneticPr fontId="3" type="noConversion"/>
  <pageMargins left="0.7" right="0.7" top="0.75" bottom="0.75" header="0.3" footer="0.3"/>
  <ignoredErrors>
    <ignoredError sqref="M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pretty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2022-03-21T14:34:12Z</dcterms:created>
  <dcterms:modified xsi:type="dcterms:W3CDTF">2022-03-28T15:38:02Z</dcterms:modified>
</cp:coreProperties>
</file>