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URI/Lab/Data/"/>
    </mc:Choice>
  </mc:AlternateContent>
  <xr:revisionPtr revIDLastSave="0" documentId="8_{AA78F266-3C39-6049-B2D6-597A06946F45}" xr6:coauthVersionLast="45" xr6:coauthVersionMax="45" xr10:uidLastSave="{00000000-0000-0000-0000-000000000000}"/>
  <bookViews>
    <workbookView xWindow="1180" yWindow="1460" windowWidth="27240" windowHeight="15120" xr2:uid="{669638E8-18F1-5D4A-81F7-DBB3B5F09C00}"/>
  </bookViews>
  <sheets>
    <sheet name="all_tx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G22" i="1"/>
  <c r="K21" i="1"/>
  <c r="J21" i="1"/>
  <c r="I21" i="1"/>
  <c r="G21" i="1"/>
  <c r="G20" i="1"/>
  <c r="G19" i="1"/>
  <c r="K18" i="1"/>
  <c r="J18" i="1"/>
  <c r="I18" i="1"/>
  <c r="G18" i="1"/>
  <c r="G15" i="1"/>
  <c r="G14" i="1"/>
  <c r="I13" i="1" s="1"/>
  <c r="J13" i="1"/>
  <c r="G13" i="1"/>
  <c r="G12" i="1"/>
  <c r="I10" i="1" s="1"/>
  <c r="K10" i="1" s="1"/>
  <c r="G11" i="1"/>
  <c r="J10" i="1"/>
  <c r="G10" i="1"/>
  <c r="G7" i="1"/>
  <c r="G6" i="1"/>
  <c r="I5" i="1" s="1"/>
  <c r="K5" i="1" s="1"/>
  <c r="J5" i="1"/>
  <c r="G5" i="1"/>
  <c r="G4" i="1"/>
  <c r="G3" i="1"/>
  <c r="J2" i="1"/>
  <c r="L2" i="1" s="1"/>
  <c r="G2" i="1"/>
  <c r="I2" i="1" s="1"/>
  <c r="K2" i="1" s="1"/>
  <c r="M5" i="1" l="1"/>
  <c r="M10" i="1"/>
  <c r="K13" i="1"/>
  <c r="N3" i="1"/>
  <c r="O3" i="1" s="1"/>
  <c r="Q3" i="1" s="1"/>
  <c r="V4" i="1" s="1"/>
  <c r="W27" i="1" s="1"/>
  <c r="N2" i="1"/>
  <c r="O2" i="1" s="1"/>
  <c r="M2" i="1"/>
  <c r="L5" i="1"/>
  <c r="N5" i="1" s="1"/>
  <c r="O5" i="1" s="1"/>
  <c r="L10" i="1"/>
  <c r="N10" i="1" s="1"/>
  <c r="O10" i="1" s="1"/>
  <c r="L13" i="1"/>
  <c r="L18" i="1"/>
  <c r="N19" i="1" s="1"/>
  <c r="O19" i="1" s="1"/>
  <c r="Q19" i="1" s="1"/>
  <c r="V20" i="1" s="1"/>
  <c r="W29" i="1" s="1"/>
  <c r="M18" i="1"/>
  <c r="L21" i="1"/>
  <c r="N21" i="1" s="1"/>
  <c r="O21" i="1" s="1"/>
  <c r="M21" i="1"/>
  <c r="N22" i="1"/>
  <c r="O22" i="1" s="1"/>
  <c r="Q22" i="1" s="1"/>
  <c r="V21" i="1" s="1"/>
  <c r="W32" i="1" s="1"/>
  <c r="N13" i="1" l="1"/>
  <c r="O13" i="1" s="1"/>
  <c r="N14" i="1"/>
  <c r="O14" i="1" s="1"/>
  <c r="M13" i="1"/>
  <c r="Q10" i="1"/>
  <c r="U12" i="1" s="1"/>
  <c r="V28" i="1" s="1"/>
  <c r="T12" i="1"/>
  <c r="U28" i="1" s="1"/>
  <c r="N11" i="1"/>
  <c r="O11" i="1" s="1"/>
  <c r="Q11" i="1" s="1"/>
  <c r="V12" i="1" s="1"/>
  <c r="W28" i="1" s="1"/>
  <c r="N18" i="1"/>
  <c r="O18" i="1" s="1"/>
  <c r="Q18" i="1" s="1"/>
  <c r="U20" i="1" s="1"/>
  <c r="V29" i="1" s="1"/>
  <c r="T5" i="1"/>
  <c r="U30" i="1" s="1"/>
  <c r="Q5" i="1"/>
  <c r="U5" i="1" s="1"/>
  <c r="V30" i="1" s="1"/>
  <c r="T20" i="1"/>
  <c r="U29" i="1" s="1"/>
  <c r="T21" i="1"/>
  <c r="U32" i="1" s="1"/>
  <c r="Q21" i="1"/>
  <c r="U21" i="1" s="1"/>
  <c r="V32" i="1" s="1"/>
  <c r="Q2" i="1"/>
  <c r="U4" i="1" s="1"/>
  <c r="V27" i="1" s="1"/>
  <c r="T4" i="1"/>
  <c r="U27" i="1" s="1"/>
  <c r="N6" i="1"/>
  <c r="O6" i="1" s="1"/>
  <c r="Q6" i="1" s="1"/>
  <c r="V5" i="1" s="1"/>
  <c r="W30" i="1" s="1"/>
  <c r="T13" i="1" l="1"/>
  <c r="U31" i="1" s="1"/>
  <c r="Q13" i="1"/>
  <c r="U13" i="1" s="1"/>
  <c r="V31" i="1" s="1"/>
  <c r="Q14" i="1"/>
  <c r="V13" i="1" s="1"/>
  <c r="W31" i="1" s="1"/>
</calcChain>
</file>

<file path=xl/sharedStrings.xml><?xml version="1.0" encoding="utf-8"?>
<sst xmlns="http://schemas.openxmlformats.org/spreadsheetml/2006/main" count="130" uniqueCount="48">
  <si>
    <t>pdpB</t>
  </si>
  <si>
    <t>average</t>
  </si>
  <si>
    <t>stdev</t>
  </si>
  <si>
    <t>tul4</t>
  </si>
  <si>
    <r>
      <t>D</t>
    </r>
    <r>
      <rPr>
        <b/>
        <sz val="11"/>
        <rFont val="Verdana"/>
        <family val="2"/>
      </rPr>
      <t>Ct</t>
    </r>
  </si>
  <si>
    <r>
      <t xml:space="preserve">average </t>
    </r>
    <r>
      <rPr>
        <b/>
        <sz val="11"/>
        <rFont val="Symbol"/>
        <charset val="2"/>
      </rPr>
      <t>D</t>
    </r>
    <r>
      <rPr>
        <b/>
        <sz val="11"/>
        <rFont val="Verdana"/>
        <family val="2"/>
      </rPr>
      <t>Ct</t>
    </r>
  </si>
  <si>
    <t>stdev</t>
    <phoneticPr fontId="0"/>
  </si>
  <si>
    <r>
      <t>DD</t>
    </r>
    <r>
      <rPr>
        <b/>
        <sz val="11"/>
        <rFont val="Verdana"/>
        <family val="2"/>
      </rPr>
      <t>CT vs control</t>
    </r>
  </si>
  <si>
    <t>s</t>
  </si>
  <si>
    <t>1.8^-averDDCT</t>
  </si>
  <si>
    <r>
      <t xml:space="preserve"> </t>
    </r>
    <r>
      <rPr>
        <b/>
        <sz val="11"/>
        <rFont val="Symbol"/>
        <charset val="2"/>
      </rPr>
      <t>DD</t>
    </r>
    <r>
      <rPr>
        <b/>
        <sz val="11"/>
        <rFont val="Verdana"/>
        <family val="2"/>
      </rPr>
      <t>CT +/- stdev</t>
    </r>
  </si>
  <si>
    <r>
      <t>1.8^-</t>
    </r>
    <r>
      <rPr>
        <b/>
        <sz val="11"/>
        <rFont val="Symbol"/>
        <charset val="2"/>
      </rPr>
      <t>DD</t>
    </r>
    <r>
      <rPr>
        <b/>
        <sz val="11"/>
        <rFont val="Verdana"/>
        <family val="2"/>
      </rPr>
      <t>CT+/- stdev</t>
    </r>
  </si>
  <si>
    <t>error bars</t>
  </si>
  <si>
    <t>LVS1/pdpB</t>
  </si>
  <si>
    <t>LVS1/tul4</t>
  </si>
  <si>
    <t>LVS</t>
  </si>
  <si>
    <t>+</t>
  </si>
  <si>
    <t>pdpB error bars</t>
  </si>
  <si>
    <t>LVS2/pdpB</t>
  </si>
  <si>
    <t>LVS2/tul4</t>
  </si>
  <si>
    <t>-</t>
  </si>
  <si>
    <t>LVS3/pdpB</t>
  </si>
  <si>
    <t>LVS3/tul4</t>
  </si>
  <si>
    <t>drpsU2-1/pdpB</t>
  </si>
  <si>
    <t>drpsU2-1/tul4</t>
  </si>
  <si>
    <r>
      <t>LVS ∆</t>
    </r>
    <r>
      <rPr>
        <i/>
        <sz val="11"/>
        <rFont val="Verdana"/>
        <family val="2"/>
      </rPr>
      <t>rpsU2</t>
    </r>
  </si>
  <si>
    <t>drpsU2-2/pdpB</t>
  </si>
  <si>
    <t>drpsU2-2/tul4</t>
  </si>
  <si>
    <t>drpsU2-3/pdpB</t>
  </si>
  <si>
    <t>drpsU2-3/tul4</t>
  </si>
  <si>
    <t>iglA</t>
  </si>
  <si>
    <t>LVS1/iglA</t>
  </si>
  <si>
    <t>iglA error bars</t>
  </si>
  <si>
    <t>LVS2/iglA</t>
  </si>
  <si>
    <t>LVS3/iglA</t>
  </si>
  <si>
    <t>drpsU2-1/iglA</t>
  </si>
  <si>
    <t>drpsU2-2/iglA</t>
  </si>
  <si>
    <t>drpsU2-3/iglA</t>
  </si>
  <si>
    <t>pigR</t>
  </si>
  <si>
    <t>LVS1/pigR</t>
  </si>
  <si>
    <t>pigR error bars</t>
  </si>
  <si>
    <t>LVS2/pigR</t>
  </si>
  <si>
    <t>LVS3/pigR</t>
  </si>
  <si>
    <t>drpsU2-1/pigR</t>
  </si>
  <si>
    <t>drpsU2-2/pigR</t>
  </si>
  <si>
    <t>drpsU2-3/pigR</t>
  </si>
  <si>
    <t>transcript</t>
  </si>
  <si>
    <t>Relative abundance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</si>
</sst>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2"/>
      <color theme="1"/>
      <name val="Calibri"/>
      <family val="2"/>
      <scheme val="minor"/>
    </font>
    <font>
      <b/>
      <i/>
      <sz val="11"/>
      <name val="Verdana"/>
      <family val="2"/>
    </font>
    <font>
      <b/>
      <sz val="11"/>
      <name val="Verdana"/>
      <family val="2"/>
    </font>
    <font>
      <b/>
      <sz val="11"/>
      <name val="Symbol"/>
      <charset val="2"/>
    </font>
    <font>
      <sz val="11"/>
      <name val="Verdana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Verdana"/>
      <family val="2"/>
    </font>
    <font>
      <sz val="10"/>
      <name val="Verdana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164" fontId="4" fillId="2" borderId="3" xfId="0" applyNumberFormat="1" applyFont="1" applyFill="1" applyBorder="1"/>
    <xf numFmtId="0" fontId="4" fillId="0" borderId="1" xfId="0" applyFont="1" applyBorder="1"/>
    <xf numFmtId="164" fontId="4" fillId="2" borderId="1" xfId="0" applyNumberFormat="1" applyFont="1" applyFill="1" applyBorder="1"/>
    <xf numFmtId="2" fontId="4" fillId="2" borderId="1" xfId="0" applyNumberFormat="1" applyFont="1" applyFill="1" applyBorder="1"/>
    <xf numFmtId="0" fontId="5" fillId="0" borderId="0" xfId="0" applyFont="1"/>
    <xf numFmtId="0" fontId="5" fillId="0" borderId="1" xfId="0" applyFont="1" applyBorder="1" applyAlignment="1">
      <alignment horizontal="center" wrapText="1"/>
    </xf>
    <xf numFmtId="0" fontId="4" fillId="2" borderId="1" xfId="0" applyFont="1" applyFill="1" applyBorder="1"/>
    <xf numFmtId="0" fontId="6" fillId="0" borderId="1" xfId="0" applyFont="1" applyBorder="1"/>
    <xf numFmtId="0" fontId="5" fillId="0" borderId="1" xfId="0" applyFont="1" applyBorder="1"/>
    <xf numFmtId="0" fontId="5" fillId="0" borderId="2" xfId="0" applyFont="1" applyBorder="1"/>
    <xf numFmtId="164" fontId="5" fillId="0" borderId="1" xfId="0" applyNumberFormat="1" applyFont="1" applyBorder="1"/>
    <xf numFmtId="0" fontId="4" fillId="0" borderId="2" xfId="0" applyFont="1" applyBorder="1"/>
    <xf numFmtId="0" fontId="8" fillId="0" borderId="1" xfId="0" applyFont="1" applyBorder="1"/>
    <xf numFmtId="0" fontId="5" fillId="0" borderId="2" xfId="0" applyFont="1" applyBorder="1" applyAlignment="1">
      <alignment horizontal="center" wrapText="1"/>
    </xf>
    <xf numFmtId="0" fontId="9" fillId="0" borderId="1" xfId="0" applyFont="1" applyBorder="1"/>
    <xf numFmtId="0" fontId="5" fillId="0" borderId="1" xfId="0" applyFont="1" applyBorder="1" applyAlignment="1">
      <alignment horizontal="center" vertical="center"/>
    </xf>
    <xf numFmtId="164" fontId="10" fillId="0" borderId="1" xfId="0" applyNumberFormat="1" applyFont="1" applyBorder="1"/>
    <xf numFmtId="164" fontId="0" fillId="0" borderId="1" xfId="0" applyNumberFormat="1" applyBorder="1"/>
    <xf numFmtId="0" fontId="11" fillId="0" borderId="1" xfId="0" applyFont="1" applyBorder="1"/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all_tx!$U$4:$U$5</c:f>
                <c:numCache>
                  <c:formatCode>General</c:formatCode>
                  <c:ptCount val="2"/>
                  <c:pt idx="0">
                    <c:v>0.22690266384094659</c:v>
                  </c:pt>
                  <c:pt idx="1">
                    <c:v>0.10972284578385288</c:v>
                  </c:pt>
                </c:numCache>
              </c:numRef>
            </c:plus>
            <c:minus>
              <c:numRef>
                <c:f>all_tx!$V$4:$V$5</c:f>
                <c:numCache>
                  <c:formatCode>General</c:formatCode>
                  <c:ptCount val="2"/>
                  <c:pt idx="0">
                    <c:v>0.29349818351238599</c:v>
                  </c:pt>
                  <c:pt idx="1">
                    <c:v>0.13524546246692104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all_tx!$S$4:$S$5</c:f>
              <c:strCache>
                <c:ptCount val="2"/>
                <c:pt idx="0">
                  <c:v>LVS</c:v>
                </c:pt>
                <c:pt idx="1">
                  <c:v>LVS ∆rpsU2</c:v>
                </c:pt>
              </c:strCache>
            </c:strRef>
          </c:cat>
          <c:val>
            <c:numRef>
              <c:f>all_tx!$T$4:$T$5</c:f>
              <c:numCache>
                <c:formatCode>0.000</c:formatCode>
                <c:ptCount val="2"/>
                <c:pt idx="0">
                  <c:v>1</c:v>
                </c:pt>
                <c:pt idx="1">
                  <c:v>0.58142616039320649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D-7240-9DE4-ED12649CC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27013855"/>
        <c:axId val="1801192079"/>
      </c:barChart>
      <c:catAx>
        <c:axId val="182701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192079"/>
        <c:crosses val="autoZero"/>
        <c:auto val="1"/>
        <c:lblAlgn val="ctr"/>
        <c:lblOffset val="100"/>
        <c:noMultiLvlLbl val="0"/>
      </c:catAx>
      <c:valAx>
        <c:axId val="18011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Relative transcript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013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3760620380364"/>
          <c:y val="5.0925925925925923E-2"/>
          <c:w val="0.81741432095439881"/>
          <c:h val="0.73579396325459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all_tx!$S$27</c:f>
              <c:strCache>
                <c:ptCount val="1"/>
                <c:pt idx="0">
                  <c:v>LVS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all_tx!$V$27:$V$29</c:f>
                <c:numCache>
                  <c:formatCode>General</c:formatCode>
                  <c:ptCount val="3"/>
                  <c:pt idx="0">
                    <c:v>0.22690266384094659</c:v>
                  </c:pt>
                  <c:pt idx="1">
                    <c:v>0.1864367832859386</c:v>
                  </c:pt>
                  <c:pt idx="2">
                    <c:v>0.17975715766481604</c:v>
                  </c:pt>
                </c:numCache>
              </c:numRef>
            </c:plus>
            <c:minus>
              <c:numRef>
                <c:f>all_tx!$W$27:$W$29</c:f>
                <c:numCache>
                  <c:formatCode>General</c:formatCode>
                  <c:ptCount val="3"/>
                  <c:pt idx="0">
                    <c:v>0.29349818351238599</c:v>
                  </c:pt>
                  <c:pt idx="1">
                    <c:v>0.22916078241460669</c:v>
                  </c:pt>
                  <c:pt idx="2">
                    <c:v>0.21915114449893625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all_tx!$T$27:$T$29</c:f>
              <c:strCache>
                <c:ptCount val="3"/>
                <c:pt idx="0">
                  <c:v>pdpB</c:v>
                </c:pt>
                <c:pt idx="1">
                  <c:v>iglA</c:v>
                </c:pt>
                <c:pt idx="2">
                  <c:v>pigR</c:v>
                </c:pt>
              </c:strCache>
            </c:strRef>
          </c:cat>
          <c:val>
            <c:numRef>
              <c:f>all_tx!$U$27:$U$29</c:f>
              <c:numCache>
                <c:formatCode>0.000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8-3A4A-85AE-C2BE24F53AD5}"/>
            </c:ext>
          </c:extLst>
        </c:ser>
        <c:ser>
          <c:idx val="1"/>
          <c:order val="1"/>
          <c:tx>
            <c:strRef>
              <c:f>all_tx!$S$30</c:f>
              <c:strCache>
                <c:ptCount val="1"/>
                <c:pt idx="0">
                  <c:v>LVS ∆rpsU2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all_tx!$V$30:$V$32</c:f>
                <c:numCache>
                  <c:formatCode>General</c:formatCode>
                  <c:ptCount val="3"/>
                  <c:pt idx="0">
                    <c:v>0.10972284578385288</c:v>
                  </c:pt>
                  <c:pt idx="1">
                    <c:v>0.10820137659682832</c:v>
                  </c:pt>
                  <c:pt idx="2">
                    <c:v>0.14248792513346931</c:v>
                  </c:pt>
                </c:numCache>
              </c:numRef>
            </c:plus>
            <c:minus>
              <c:numRef>
                <c:f>all_tx!$W$30:$W$32</c:f>
                <c:numCache>
                  <c:formatCode>General</c:formatCode>
                  <c:ptCount val="3"/>
                  <c:pt idx="0">
                    <c:v>0.13524546246692104</c:v>
                  </c:pt>
                  <c:pt idx="1">
                    <c:v>0.13303382055833957</c:v>
                  </c:pt>
                  <c:pt idx="2">
                    <c:v>0.17259954358848117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all_tx!$T$27:$T$29</c:f>
              <c:strCache>
                <c:ptCount val="3"/>
                <c:pt idx="0">
                  <c:v>pdpB</c:v>
                </c:pt>
                <c:pt idx="1">
                  <c:v>iglA</c:v>
                </c:pt>
                <c:pt idx="2">
                  <c:v>pigR</c:v>
                </c:pt>
              </c:strCache>
            </c:strRef>
          </c:cat>
          <c:val>
            <c:numRef>
              <c:f>all_tx!$U$30:$U$32</c:f>
              <c:numCache>
                <c:formatCode>0.000</c:formatCode>
                <c:ptCount val="3"/>
                <c:pt idx="0">
                  <c:v>0.58142616039320649</c:v>
                </c:pt>
                <c:pt idx="1">
                  <c:v>0.57966274043176258</c:v>
                </c:pt>
                <c:pt idx="2">
                  <c:v>0.81673958779897615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68-3A4A-85AE-C2BE24F53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6994719"/>
        <c:axId val="1871843423"/>
      </c:barChart>
      <c:catAx>
        <c:axId val="1836994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1843423"/>
        <c:crosses val="autoZero"/>
        <c:auto val="1"/>
        <c:lblAlgn val="ctr"/>
        <c:lblOffset val="100"/>
        <c:noMultiLvlLbl val="0"/>
      </c:catAx>
      <c:valAx>
        <c:axId val="18718434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Relative Transcript Abundance</a:t>
                </a:r>
              </a:p>
            </c:rich>
          </c:tx>
          <c:layout>
            <c:manualLayout>
              <c:xMode val="edge"/>
              <c:yMode val="edge"/>
              <c:x val="3.9779015042614642E-2"/>
              <c:y val="0.119934018664333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6994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352072</xdr:colOff>
      <xdr:row>1</xdr:row>
      <xdr:rowOff>93134</xdr:rowOff>
    </xdr:from>
    <xdr:to>
      <xdr:col>27</xdr:col>
      <xdr:colOff>776111</xdr:colOff>
      <xdr:row>14</xdr:row>
      <xdr:rowOff>194734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ABC834-0D82-5540-B7B3-0ED5172B0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606778</xdr:colOff>
      <xdr:row>16</xdr:row>
      <xdr:rowOff>364066</xdr:rowOff>
    </xdr:from>
    <xdr:to>
      <xdr:col>29</xdr:col>
      <xdr:colOff>719665</xdr:colOff>
      <xdr:row>30</xdr:row>
      <xdr:rowOff>155221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00D4B3-C548-604E-992C-33F913E4AA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0110_HT_qpcr_drpsu2_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  <sheetName val="Analysis"/>
      <sheetName val="all_tx"/>
      <sheetName val="PdpB_all"/>
    </sheetNames>
    <sheetDataSet>
      <sheetData sheetId="0"/>
      <sheetData sheetId="1"/>
      <sheetData sheetId="2">
        <row r="4">
          <cell r="S4" t="str">
            <v>LVS</v>
          </cell>
          <cell r="T4">
            <v>1</v>
          </cell>
          <cell r="U4">
            <v>0.22690266384094659</v>
          </cell>
          <cell r="V4">
            <v>0.29349818351238599</v>
          </cell>
        </row>
        <row r="5">
          <cell r="S5" t="str">
            <v>LVS ∆rpsU2</v>
          </cell>
          <cell r="T5">
            <v>0.58142616039320649</v>
          </cell>
          <cell r="U5">
            <v>0.10972284578385288</v>
          </cell>
          <cell r="V5">
            <v>0.13524546246692104</v>
          </cell>
        </row>
        <row r="27">
          <cell r="S27" t="str">
            <v>LVS</v>
          </cell>
          <cell r="T27" t="str">
            <v>pdpB</v>
          </cell>
          <cell r="U27">
            <v>1</v>
          </cell>
          <cell r="V27">
            <v>0.22690266384094659</v>
          </cell>
          <cell r="W27">
            <v>0.29349818351238599</v>
          </cell>
        </row>
        <row r="28">
          <cell r="T28" t="str">
            <v>iglA</v>
          </cell>
          <cell r="U28">
            <v>1</v>
          </cell>
          <cell r="V28">
            <v>0.1864367832859386</v>
          </cell>
          <cell r="W28">
            <v>0.22916078241460669</v>
          </cell>
        </row>
        <row r="29">
          <cell r="T29" t="str">
            <v>pigR</v>
          </cell>
          <cell r="U29">
            <v>1</v>
          </cell>
          <cell r="V29">
            <v>0.17975715766481604</v>
          </cell>
          <cell r="W29">
            <v>0.21915114449893625</v>
          </cell>
        </row>
        <row r="30">
          <cell r="S30" t="str">
            <v>LVS ∆rpsU2</v>
          </cell>
          <cell r="U30">
            <v>0.58142616039320649</v>
          </cell>
          <cell r="V30">
            <v>0.10972284578385288</v>
          </cell>
          <cell r="W30">
            <v>0.13524546246692104</v>
          </cell>
        </row>
        <row r="31">
          <cell r="U31">
            <v>0.57966274043176258</v>
          </cell>
          <cell r="V31">
            <v>0.10820137659682832</v>
          </cell>
          <cell r="W31">
            <v>0.13303382055833957</v>
          </cell>
        </row>
        <row r="32">
          <cell r="U32">
            <v>0.81673958779897615</v>
          </cell>
          <cell r="V32">
            <v>0.14248792513346931</v>
          </cell>
          <cell r="W32">
            <v>0.17259954358848117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7941-008A-7B47-98B7-AAF547AF7149}">
  <dimension ref="A1:W32"/>
  <sheetViews>
    <sheetView tabSelected="1" zoomScale="90" zoomScaleNormal="90" workbookViewId="0">
      <selection activeCell="AF20" sqref="AF20"/>
    </sheetView>
  </sheetViews>
  <sheetFormatPr baseColWidth="10" defaultRowHeight="16" x14ac:dyDescent="0.2"/>
  <cols>
    <col min="1" max="1" width="13.6640625" bestFit="1" customWidth="1"/>
    <col min="19" max="19" width="12.5" bestFit="1" customWidth="1"/>
  </cols>
  <sheetData>
    <row r="1" spans="1:22" ht="46" x14ac:dyDescent="0.2">
      <c r="A1" s="1" t="s">
        <v>0</v>
      </c>
      <c r="B1" s="2" t="s">
        <v>1</v>
      </c>
      <c r="C1" s="2" t="s">
        <v>2</v>
      </c>
      <c r="D1" s="1" t="s">
        <v>3</v>
      </c>
      <c r="E1" s="2" t="s">
        <v>1</v>
      </c>
      <c r="F1" s="2" t="s">
        <v>2</v>
      </c>
      <c r="G1" s="3" t="s">
        <v>4</v>
      </c>
      <c r="H1" s="4"/>
      <c r="I1" s="5" t="s">
        <v>5</v>
      </c>
      <c r="J1" s="5" t="s">
        <v>6</v>
      </c>
      <c r="K1" s="6" t="s">
        <v>7</v>
      </c>
      <c r="L1" s="7" t="s">
        <v>8</v>
      </c>
      <c r="M1" s="5" t="s">
        <v>9</v>
      </c>
      <c r="N1" s="5" t="s">
        <v>10</v>
      </c>
      <c r="O1" s="5" t="s">
        <v>11</v>
      </c>
      <c r="P1" s="5"/>
      <c r="Q1" s="5" t="s">
        <v>12</v>
      </c>
    </row>
    <row r="2" spans="1:22" ht="16" customHeight="1" x14ac:dyDescent="0.2">
      <c r="A2" s="8" t="s">
        <v>13</v>
      </c>
      <c r="B2">
        <v>25.747748009156368</v>
      </c>
      <c r="C2">
        <v>4.5298033494880582E-2</v>
      </c>
      <c r="D2" s="8" t="s">
        <v>14</v>
      </c>
      <c r="E2">
        <v>18.884676780633331</v>
      </c>
      <c r="F2">
        <v>2.5998154127397914E-2</v>
      </c>
      <c r="G2" s="9">
        <f t="shared" ref="G2:G7" si="0">(B2-E2)</f>
        <v>6.8630712285230366</v>
      </c>
      <c r="H2" s="10" t="s">
        <v>15</v>
      </c>
      <c r="I2" s="11">
        <f>AVERAGE(G2:G4)</f>
        <v>6.9395303465598124</v>
      </c>
      <c r="J2" s="11">
        <f>STDEV(G2:G4)</f>
        <v>0.30959218045062759</v>
      </c>
      <c r="K2" s="11">
        <f>I2-$I$2</f>
        <v>0</v>
      </c>
      <c r="L2" s="11">
        <f>(($J$2^2)+(J2^2))^(1/2)</f>
        <v>0.43782946039793613</v>
      </c>
      <c r="M2" s="11">
        <f>1.8^-(K2)</f>
        <v>1</v>
      </c>
      <c r="N2" s="11">
        <f>K2+L2</f>
        <v>0.43782946039793613</v>
      </c>
      <c r="O2" s="12">
        <f>1.8^-N2</f>
        <v>0.77309733615905341</v>
      </c>
      <c r="P2" s="11" t="s">
        <v>16</v>
      </c>
      <c r="Q2" s="11">
        <f>M2-O2</f>
        <v>0.22690266384094659</v>
      </c>
      <c r="S2" s="13"/>
      <c r="T2" s="13"/>
      <c r="U2" s="14" t="s">
        <v>17</v>
      </c>
      <c r="V2" s="14"/>
    </row>
    <row r="3" spans="1:22" x14ac:dyDescent="0.2">
      <c r="A3" s="8" t="s">
        <v>18</v>
      </c>
      <c r="B3">
        <v>25.977654874863067</v>
      </c>
      <c r="C3">
        <v>3.4698541518041977E-2</v>
      </c>
      <c r="D3" s="8" t="s">
        <v>19</v>
      </c>
      <c r="E3">
        <v>18.697466761857132</v>
      </c>
      <c r="F3">
        <v>1.8928993140959471E-2</v>
      </c>
      <c r="G3" s="9">
        <f t="shared" si="0"/>
        <v>7.2801881130059343</v>
      </c>
      <c r="H3" s="15"/>
      <c r="I3" s="11"/>
      <c r="J3" s="11"/>
      <c r="K3" s="11"/>
      <c r="L3" s="11"/>
      <c r="M3" s="11"/>
      <c r="N3" s="11">
        <f>K2-L2</f>
        <v>-0.43782946039793613</v>
      </c>
      <c r="O3" s="12">
        <f>1.8^-N3</f>
        <v>1.293498183512386</v>
      </c>
      <c r="P3" s="11" t="s">
        <v>20</v>
      </c>
      <c r="Q3" s="11">
        <f>O3-M2</f>
        <v>0.29349818351238599</v>
      </c>
      <c r="S3" s="13"/>
      <c r="T3" s="16" t="s">
        <v>0</v>
      </c>
      <c r="U3" s="17" t="s">
        <v>16</v>
      </c>
      <c r="V3" s="17" t="s">
        <v>20</v>
      </c>
    </row>
    <row r="4" spans="1:22" x14ac:dyDescent="0.2">
      <c r="A4" s="8" t="s">
        <v>21</v>
      </c>
      <c r="B4">
        <v>25.4135268224973</v>
      </c>
      <c r="C4">
        <v>9.0664644244610487E-2</v>
      </c>
      <c r="D4" s="8" t="s">
        <v>22</v>
      </c>
      <c r="E4">
        <v>18.738195124346834</v>
      </c>
      <c r="F4">
        <v>4.2583543788028096E-2</v>
      </c>
      <c r="G4" s="9">
        <f t="shared" si="0"/>
        <v>6.6753316981504653</v>
      </c>
      <c r="H4" s="10"/>
      <c r="I4" s="11"/>
      <c r="J4" s="11"/>
      <c r="K4" s="11"/>
      <c r="L4" s="11"/>
      <c r="M4" s="11"/>
      <c r="N4" s="11"/>
      <c r="O4" s="12"/>
      <c r="P4" s="11"/>
      <c r="Q4" s="11"/>
      <c r="S4" s="18" t="s">
        <v>15</v>
      </c>
      <c r="T4" s="19">
        <f>M2</f>
        <v>1</v>
      </c>
      <c r="U4" s="19">
        <f>Q2</f>
        <v>0.22690266384094659</v>
      </c>
      <c r="V4" s="19">
        <f>Q3</f>
        <v>0.29349818351238599</v>
      </c>
    </row>
    <row r="5" spans="1:22" x14ac:dyDescent="0.2">
      <c r="A5" s="8" t="s">
        <v>23</v>
      </c>
      <c r="B5">
        <v>27.073724787764871</v>
      </c>
      <c r="C5">
        <v>6.3093103364196115E-2</v>
      </c>
      <c r="D5" s="8" t="s">
        <v>24</v>
      </c>
      <c r="E5">
        <v>19.370406874325667</v>
      </c>
      <c r="F5">
        <v>7.0881276512556005E-2</v>
      </c>
      <c r="G5" s="9">
        <f t="shared" si="0"/>
        <v>7.7033179134392036</v>
      </c>
      <c r="H5" s="10" t="s">
        <v>25</v>
      </c>
      <c r="I5" s="11">
        <f>AVERAGE(G5:G7)</f>
        <v>7.8620951625608351</v>
      </c>
      <c r="J5" s="11">
        <f>STDEV(G5:G7)</f>
        <v>0.17534377118441319</v>
      </c>
      <c r="K5" s="11">
        <f>I5-$I$2</f>
        <v>0.92256481600102269</v>
      </c>
      <c r="L5" s="11">
        <f>(($J$2^2)+(J5^2))^(1/2)</f>
        <v>0.35579875813350698</v>
      </c>
      <c r="M5" s="11">
        <f>1.8^-(K5)</f>
        <v>0.58142616039320649</v>
      </c>
      <c r="N5" s="11">
        <f>K5+L5</f>
        <v>1.2783635741345296</v>
      </c>
      <c r="O5" s="12">
        <f>1.8^-N5</f>
        <v>0.47170331460935361</v>
      </c>
      <c r="P5" s="11" t="s">
        <v>16</v>
      </c>
      <c r="Q5" s="11">
        <f>M5-O5</f>
        <v>0.10972284578385288</v>
      </c>
      <c r="S5" s="20" t="s">
        <v>25</v>
      </c>
      <c r="T5" s="19">
        <f>M5</f>
        <v>0.58142616039320649</v>
      </c>
      <c r="U5" s="19">
        <f>Q5</f>
        <v>0.10972284578385288</v>
      </c>
      <c r="V5" s="19">
        <f>Q6</f>
        <v>0.13524546246692104</v>
      </c>
    </row>
    <row r="6" spans="1:22" x14ac:dyDescent="0.2">
      <c r="A6" s="8" t="s">
        <v>26</v>
      </c>
      <c r="B6">
        <v>27.307927803882635</v>
      </c>
      <c r="C6">
        <v>4.7014773298202368E-2</v>
      </c>
      <c r="D6" s="8" t="s">
        <v>27</v>
      </c>
      <c r="E6">
        <v>19.257642468223303</v>
      </c>
      <c r="F6">
        <v>2.5449285404911471E-2</v>
      </c>
      <c r="G6" s="9">
        <f t="shared" si="0"/>
        <v>8.050285335659332</v>
      </c>
      <c r="H6" s="10"/>
      <c r="I6" s="21"/>
      <c r="J6" s="21"/>
      <c r="K6" s="21"/>
      <c r="L6" s="21"/>
      <c r="M6" s="21"/>
      <c r="N6" s="11">
        <f>K5-L5</f>
        <v>0.56676605786751577</v>
      </c>
      <c r="O6" s="12">
        <f>1.8^-N6</f>
        <v>0.71667162286012753</v>
      </c>
      <c r="P6" s="11" t="s">
        <v>20</v>
      </c>
      <c r="Q6" s="11">
        <f>O6-M5</f>
        <v>0.13524546246692104</v>
      </c>
    </row>
    <row r="7" spans="1:22" x14ac:dyDescent="0.2">
      <c r="A7" s="8" t="s">
        <v>28</v>
      </c>
      <c r="B7">
        <v>26.965261983939936</v>
      </c>
      <c r="C7">
        <v>3.6166496700627528E-2</v>
      </c>
      <c r="D7" s="8" t="s">
        <v>29</v>
      </c>
      <c r="E7">
        <v>19.132579745355965</v>
      </c>
      <c r="F7">
        <v>1.8895733744762489E-2</v>
      </c>
      <c r="G7" s="9">
        <f t="shared" si="0"/>
        <v>7.8326822385839705</v>
      </c>
      <c r="H7" s="10"/>
      <c r="I7" s="21"/>
      <c r="J7" s="21"/>
      <c r="K7" s="21"/>
      <c r="L7" s="21"/>
      <c r="M7" s="21"/>
      <c r="N7" s="21"/>
      <c r="O7" s="21"/>
      <c r="P7" s="21"/>
      <c r="Q7" s="21"/>
    </row>
    <row r="9" spans="1:22" ht="46" x14ac:dyDescent="0.2">
      <c r="A9" s="1" t="s">
        <v>30</v>
      </c>
      <c r="B9" s="2" t="s">
        <v>1</v>
      </c>
      <c r="C9" s="2" t="s">
        <v>2</v>
      </c>
      <c r="D9" s="1" t="s">
        <v>3</v>
      </c>
      <c r="E9" s="2" t="s">
        <v>1</v>
      </c>
      <c r="F9" s="2" t="s">
        <v>2</v>
      </c>
      <c r="G9" s="3" t="s">
        <v>4</v>
      </c>
      <c r="H9" s="4"/>
      <c r="I9" s="5" t="s">
        <v>5</v>
      </c>
      <c r="J9" s="5" t="s">
        <v>6</v>
      </c>
      <c r="K9" s="6" t="s">
        <v>7</v>
      </c>
      <c r="L9" s="7" t="s">
        <v>8</v>
      </c>
      <c r="M9" s="5" t="s">
        <v>9</v>
      </c>
      <c r="N9" s="5" t="s">
        <v>10</v>
      </c>
      <c r="O9" s="5" t="s">
        <v>11</v>
      </c>
      <c r="P9" s="5"/>
      <c r="Q9" s="5" t="s">
        <v>12</v>
      </c>
    </row>
    <row r="10" spans="1:22" x14ac:dyDescent="0.2">
      <c r="A10" s="8" t="s">
        <v>31</v>
      </c>
      <c r="B10">
        <v>20.628547520748068</v>
      </c>
      <c r="C10">
        <v>4.4911608650109319E-2</v>
      </c>
      <c r="D10" s="8" t="s">
        <v>14</v>
      </c>
      <c r="E10">
        <v>18.884676780633331</v>
      </c>
      <c r="F10">
        <v>2.5998154127397914E-2</v>
      </c>
      <c r="G10" s="9">
        <f t="shared" ref="G10:G15" si="1">(B10-E10)</f>
        <v>1.7438707401147369</v>
      </c>
      <c r="H10" s="10" t="s">
        <v>15</v>
      </c>
      <c r="I10" s="11">
        <f>AVERAGE(G10:G12)</f>
        <v>1.8096039653908018</v>
      </c>
      <c r="J10" s="11">
        <f>STDEV(G10:G12)</f>
        <v>0.16545636614861542</v>
      </c>
      <c r="K10" s="11">
        <f>I10-$I$10</f>
        <v>0</v>
      </c>
      <c r="L10" s="11">
        <f>(($J$2^2)+(J10^2))^(1/2)</f>
        <v>0.35103151894848222</v>
      </c>
      <c r="M10" s="11">
        <f>1.8^-(K10)</f>
        <v>1</v>
      </c>
      <c r="N10" s="11">
        <f>K10+L10</f>
        <v>0.35103151894848222</v>
      </c>
      <c r="O10" s="12">
        <f>1.8^-N10</f>
        <v>0.8135632167140614</v>
      </c>
      <c r="P10" s="11" t="s">
        <v>16</v>
      </c>
      <c r="Q10" s="11">
        <f>M10-O10</f>
        <v>0.1864367832859386</v>
      </c>
      <c r="S10" s="13"/>
      <c r="T10" s="13"/>
      <c r="U10" s="14" t="s">
        <v>32</v>
      </c>
      <c r="V10" s="14"/>
    </row>
    <row r="11" spans="1:22" x14ac:dyDescent="0.2">
      <c r="A11" s="8" t="s">
        <v>33</v>
      </c>
      <c r="B11">
        <v>20.695292308973567</v>
      </c>
      <c r="C11">
        <v>3.1386392971320641E-2</v>
      </c>
      <c r="D11" s="8" t="s">
        <v>19</v>
      </c>
      <c r="E11">
        <v>18.697466761857132</v>
      </c>
      <c r="F11">
        <v>1.8928993140959471E-2</v>
      </c>
      <c r="G11" s="9">
        <f t="shared" si="1"/>
        <v>1.9978255471164346</v>
      </c>
      <c r="H11" s="15"/>
      <c r="I11" s="11"/>
      <c r="J11" s="11"/>
      <c r="K11" s="11"/>
      <c r="L11" s="11"/>
      <c r="M11" s="11"/>
      <c r="N11" s="11">
        <f>K10-L10</f>
        <v>-0.35103151894848222</v>
      </c>
      <c r="O11" s="12">
        <f>1.8^-N11</f>
        <v>1.2291607824146067</v>
      </c>
      <c r="P11" s="11" t="s">
        <v>20</v>
      </c>
      <c r="Q11" s="11">
        <f>O11-M10</f>
        <v>0.22916078241460669</v>
      </c>
      <c r="S11" s="13"/>
      <c r="T11" s="16" t="s">
        <v>30</v>
      </c>
      <c r="U11" s="17" t="s">
        <v>16</v>
      </c>
      <c r="V11" s="17" t="s">
        <v>20</v>
      </c>
    </row>
    <row r="12" spans="1:22" x14ac:dyDescent="0.2">
      <c r="A12" s="8" t="s">
        <v>34</v>
      </c>
      <c r="B12">
        <v>20.425310733288068</v>
      </c>
      <c r="C12">
        <v>4.700988811088231E-2</v>
      </c>
      <c r="D12" s="8" t="s">
        <v>22</v>
      </c>
      <c r="E12">
        <v>18.738195124346834</v>
      </c>
      <c r="F12">
        <v>4.2583543788028096E-2</v>
      </c>
      <c r="G12" s="9">
        <f t="shared" si="1"/>
        <v>1.6871156089412338</v>
      </c>
      <c r="H12" s="10"/>
      <c r="I12" s="11"/>
      <c r="J12" s="11"/>
      <c r="K12" s="11"/>
      <c r="L12" s="11"/>
      <c r="M12" s="11"/>
      <c r="N12" s="11"/>
      <c r="O12" s="12"/>
      <c r="P12" s="11"/>
      <c r="Q12" s="11"/>
      <c r="S12" s="18" t="s">
        <v>15</v>
      </c>
      <c r="T12" s="19">
        <f>M10</f>
        <v>1</v>
      </c>
      <c r="U12" s="19">
        <f>Q10</f>
        <v>0.1864367832859386</v>
      </c>
      <c r="V12" s="19">
        <f>Q11</f>
        <v>0.22916078241460669</v>
      </c>
    </row>
    <row r="13" spans="1:22" x14ac:dyDescent="0.2">
      <c r="A13" s="8" t="s">
        <v>35</v>
      </c>
      <c r="B13">
        <v>22.123176822475131</v>
      </c>
      <c r="C13">
        <v>6.434450438428203E-3</v>
      </c>
      <c r="D13" s="8" t="s">
        <v>24</v>
      </c>
      <c r="E13">
        <v>19.370406874325667</v>
      </c>
      <c r="F13">
        <v>7.0881276512556005E-2</v>
      </c>
      <c r="G13" s="9">
        <f t="shared" si="1"/>
        <v>2.7527699481494636</v>
      </c>
      <c r="H13" s="10" t="s">
        <v>25</v>
      </c>
      <c r="I13" s="11">
        <f>AVERAGE(G13:G15)</f>
        <v>2.7373365240614107</v>
      </c>
      <c r="J13" s="11">
        <f>STDEV(G13:G15)</f>
        <v>0.16645619117007768</v>
      </c>
      <c r="K13" s="11">
        <f>I13-$I$10</f>
        <v>0.92773255867060889</v>
      </c>
      <c r="L13" s="11">
        <f>(($J$2^2)+(J13^2))^(1/2)</f>
        <v>0.35150388586048859</v>
      </c>
      <c r="M13" s="11">
        <f>1.8^-(K13)</f>
        <v>0.57966274043176258</v>
      </c>
      <c r="N13" s="11">
        <f>K13+L13</f>
        <v>1.2792364445310975</v>
      </c>
      <c r="O13" s="12">
        <f>1.8^-N13</f>
        <v>0.47146136383493426</v>
      </c>
      <c r="P13" s="11" t="s">
        <v>16</v>
      </c>
      <c r="Q13" s="11">
        <f>M13-O13</f>
        <v>0.10820137659682832</v>
      </c>
      <c r="S13" s="20" t="s">
        <v>25</v>
      </c>
      <c r="T13" s="19">
        <f>M13</f>
        <v>0.57966274043176258</v>
      </c>
      <c r="U13" s="19">
        <f>Q13</f>
        <v>0.10820137659682832</v>
      </c>
      <c r="V13" s="19">
        <f>Q14</f>
        <v>0.13303382055833957</v>
      </c>
    </row>
    <row r="14" spans="1:22" x14ac:dyDescent="0.2">
      <c r="A14" s="8" t="s">
        <v>36</v>
      </c>
      <c r="B14">
        <v>22.153180997221437</v>
      </c>
      <c r="C14">
        <v>5.6017250201586412E-2</v>
      </c>
      <c r="D14" s="8" t="s">
        <v>27</v>
      </c>
      <c r="E14">
        <v>19.257642468223303</v>
      </c>
      <c r="F14">
        <v>2.5449285404911471E-2</v>
      </c>
      <c r="G14" s="9">
        <f t="shared" si="1"/>
        <v>2.8955385289981344</v>
      </c>
      <c r="H14" s="10"/>
      <c r="I14" s="21"/>
      <c r="J14" s="21"/>
      <c r="K14" s="21"/>
      <c r="L14" s="21"/>
      <c r="M14" s="21"/>
      <c r="N14" s="11">
        <f>K13-L13</f>
        <v>0.57622867281012025</v>
      </c>
      <c r="O14" s="12">
        <f>1.8^-N14</f>
        <v>0.71269656099010215</v>
      </c>
      <c r="P14" s="11" t="s">
        <v>20</v>
      </c>
      <c r="Q14" s="11">
        <f>O14-M13</f>
        <v>0.13303382055833957</v>
      </c>
    </row>
    <row r="15" spans="1:22" x14ac:dyDescent="0.2">
      <c r="A15" s="8" t="s">
        <v>37</v>
      </c>
      <c r="B15">
        <v>21.6962808403926</v>
      </c>
      <c r="C15">
        <v>5.1597084815869235E-2</v>
      </c>
      <c r="D15" s="8" t="s">
        <v>29</v>
      </c>
      <c r="E15">
        <v>19.132579745355965</v>
      </c>
      <c r="F15">
        <v>1.8895733744762489E-2</v>
      </c>
      <c r="G15" s="9">
        <f t="shared" si="1"/>
        <v>2.5637010950366346</v>
      </c>
      <c r="H15" s="10"/>
      <c r="I15" s="21"/>
      <c r="J15" s="21"/>
      <c r="K15" s="21"/>
      <c r="L15" s="21"/>
      <c r="M15" s="21"/>
      <c r="N15" s="21"/>
      <c r="O15" s="21"/>
      <c r="P15" s="21"/>
      <c r="Q15" s="21"/>
    </row>
    <row r="17" spans="1:23" ht="46" x14ac:dyDescent="0.2">
      <c r="A17" s="1" t="s">
        <v>38</v>
      </c>
      <c r="B17" s="2" t="s">
        <v>1</v>
      </c>
      <c r="C17" s="2" t="s">
        <v>2</v>
      </c>
      <c r="D17" s="1" t="s">
        <v>3</v>
      </c>
      <c r="E17" s="2" t="s">
        <v>1</v>
      </c>
      <c r="F17" s="2" t="s">
        <v>2</v>
      </c>
      <c r="G17" s="3" t="s">
        <v>4</v>
      </c>
      <c r="H17" s="4"/>
      <c r="I17" s="5" t="s">
        <v>5</v>
      </c>
      <c r="J17" s="5" t="s">
        <v>6</v>
      </c>
      <c r="K17" s="6" t="s">
        <v>7</v>
      </c>
      <c r="L17" s="7" t="s">
        <v>8</v>
      </c>
      <c r="M17" s="5" t="s">
        <v>9</v>
      </c>
      <c r="N17" s="5" t="s">
        <v>10</v>
      </c>
      <c r="O17" s="5" t="s">
        <v>11</v>
      </c>
      <c r="P17" s="5"/>
      <c r="Q17" s="5" t="s">
        <v>12</v>
      </c>
    </row>
    <row r="18" spans="1:23" x14ac:dyDescent="0.2">
      <c r="A18" s="8" t="s">
        <v>39</v>
      </c>
      <c r="B18">
        <v>22.308533964462132</v>
      </c>
      <c r="C18">
        <v>3.0249660907495732E-2</v>
      </c>
      <c r="D18" s="8" t="s">
        <v>14</v>
      </c>
      <c r="E18">
        <v>18.884676780633331</v>
      </c>
      <c r="F18">
        <v>2.5998154127397914E-2</v>
      </c>
      <c r="G18" s="9">
        <f t="shared" ref="G18:G23" si="2">(B18-E18)</f>
        <v>3.423857183828801</v>
      </c>
      <c r="H18" s="10" t="s">
        <v>15</v>
      </c>
      <c r="I18" s="11">
        <f>AVERAGE(G18:G20)</f>
        <v>3.4354504270250898</v>
      </c>
      <c r="J18" s="11">
        <f>STDEV(G18:G20)</f>
        <v>0.13342712424182743</v>
      </c>
      <c r="K18" s="11">
        <f>I18-$I$18</f>
        <v>0</v>
      </c>
      <c r="L18" s="11">
        <f>(($J$2^2)+(J18^2))^(1/2)</f>
        <v>0.33712032819101551</v>
      </c>
      <c r="M18" s="11">
        <f>1.8^-(K18)</f>
        <v>1</v>
      </c>
      <c r="N18" s="11">
        <f>K18+L18</f>
        <v>0.33712032819101551</v>
      </c>
      <c r="O18" s="12">
        <f>1.8^-N18</f>
        <v>0.82024284233518396</v>
      </c>
      <c r="P18" s="11" t="s">
        <v>16</v>
      </c>
      <c r="Q18" s="11">
        <f>M18-O18</f>
        <v>0.17975715766481604</v>
      </c>
      <c r="S18" s="13"/>
      <c r="T18" s="13"/>
      <c r="U18" s="14" t="s">
        <v>40</v>
      </c>
      <c r="V18" s="14"/>
    </row>
    <row r="19" spans="1:23" x14ac:dyDescent="0.2">
      <c r="A19" s="8" t="s">
        <v>41</v>
      </c>
      <c r="B19">
        <v>22.271762654960835</v>
      </c>
      <c r="C19">
        <v>4.7243575616712705E-2</v>
      </c>
      <c r="D19" s="8" t="s">
        <v>19</v>
      </c>
      <c r="E19">
        <v>18.697466761857132</v>
      </c>
      <c r="F19">
        <v>1.8928993140959471E-2</v>
      </c>
      <c r="G19" s="9">
        <f t="shared" si="2"/>
        <v>3.5742958931037023</v>
      </c>
      <c r="H19" s="15"/>
      <c r="I19" s="11"/>
      <c r="J19" s="11"/>
      <c r="K19" s="11"/>
      <c r="L19" s="11"/>
      <c r="M19" s="11"/>
      <c r="N19" s="11">
        <f>K18-L18</f>
        <v>-0.33712032819101551</v>
      </c>
      <c r="O19" s="12">
        <f>1.8^-N19</f>
        <v>1.2191511444989362</v>
      </c>
      <c r="P19" s="11" t="s">
        <v>20</v>
      </c>
      <c r="Q19" s="11">
        <f>O19-M18</f>
        <v>0.21915114449893625</v>
      </c>
      <c r="S19" s="13"/>
      <c r="T19" s="16" t="s">
        <v>38</v>
      </c>
      <c r="U19" s="17" t="s">
        <v>16</v>
      </c>
      <c r="V19" s="17" t="s">
        <v>20</v>
      </c>
    </row>
    <row r="20" spans="1:23" x14ac:dyDescent="0.2">
      <c r="A20" s="8" t="s">
        <v>42</v>
      </c>
      <c r="B20">
        <v>22.0463933284896</v>
      </c>
      <c r="C20">
        <v>2.6205960293848495E-2</v>
      </c>
      <c r="D20" s="8" t="s">
        <v>22</v>
      </c>
      <c r="E20">
        <v>18.738195124346834</v>
      </c>
      <c r="F20">
        <v>4.2583543788028096E-2</v>
      </c>
      <c r="G20" s="9">
        <f t="shared" si="2"/>
        <v>3.3081982041427658</v>
      </c>
      <c r="H20" s="10"/>
      <c r="I20" s="11"/>
      <c r="J20" s="11"/>
      <c r="K20" s="11"/>
      <c r="L20" s="11"/>
      <c r="M20" s="11"/>
      <c r="N20" s="11"/>
      <c r="O20" s="12"/>
      <c r="P20" s="11"/>
      <c r="Q20" s="11"/>
      <c r="S20" s="18" t="s">
        <v>15</v>
      </c>
      <c r="T20" s="19">
        <f>M18</f>
        <v>1</v>
      </c>
      <c r="U20" s="19">
        <f>Q18</f>
        <v>0.17975715766481604</v>
      </c>
      <c r="V20" s="19">
        <f>Q19</f>
        <v>0.21915114449893625</v>
      </c>
    </row>
    <row r="21" spans="1:23" x14ac:dyDescent="0.2">
      <c r="A21" s="8" t="s">
        <v>43</v>
      </c>
      <c r="B21">
        <v>23.1243115789356</v>
      </c>
      <c r="C21">
        <v>5.4030245351324335E-2</v>
      </c>
      <c r="D21" s="8" t="s">
        <v>24</v>
      </c>
      <c r="E21">
        <v>19.370406874325667</v>
      </c>
      <c r="F21">
        <v>7.0881276512556005E-2</v>
      </c>
      <c r="G21" s="9">
        <f t="shared" si="2"/>
        <v>3.7539047046099334</v>
      </c>
      <c r="H21" s="10" t="s">
        <v>25</v>
      </c>
      <c r="I21" s="11">
        <f>AVERAGE(G21:G23)</f>
        <v>3.7798525528354552</v>
      </c>
      <c r="J21" s="11">
        <f>STDEV(G21:G23)</f>
        <v>0.10265419291078912</v>
      </c>
      <c r="K21" s="11">
        <f>I21-$I$18</f>
        <v>0.34440212581036533</v>
      </c>
      <c r="L21" s="11">
        <f>(($J$2^2)+(J21^2))^(1/2)</f>
        <v>0.32616744398903375</v>
      </c>
      <c r="M21" s="11">
        <f>1.8^-(K21)</f>
        <v>0.81673958779897615</v>
      </c>
      <c r="N21" s="11">
        <f>K21+L21</f>
        <v>0.67056956979939908</v>
      </c>
      <c r="O21" s="12">
        <f>1.8^-N21</f>
        <v>0.67425166266550685</v>
      </c>
      <c r="P21" s="11" t="s">
        <v>16</v>
      </c>
      <c r="Q21" s="11">
        <f>M21-O21</f>
        <v>0.14248792513346931</v>
      </c>
      <c r="S21" s="20" t="s">
        <v>25</v>
      </c>
      <c r="T21" s="19">
        <f>M21</f>
        <v>0.81673958779897615</v>
      </c>
      <c r="U21" s="19">
        <f>Q21</f>
        <v>0.14248792513346931</v>
      </c>
      <c r="V21" s="19">
        <f>Q22</f>
        <v>0.17259954358848117</v>
      </c>
    </row>
    <row r="22" spans="1:23" x14ac:dyDescent="0.2">
      <c r="A22" s="8" t="s">
        <v>44</v>
      </c>
      <c r="B22">
        <v>23.150633385975201</v>
      </c>
      <c r="C22">
        <v>5.5119097609418119E-3</v>
      </c>
      <c r="D22" s="8" t="s">
        <v>27</v>
      </c>
      <c r="E22">
        <v>19.257642468223303</v>
      </c>
      <c r="F22">
        <v>2.5449285404911471E-2</v>
      </c>
      <c r="G22" s="9">
        <f t="shared" si="2"/>
        <v>3.8929909177518986</v>
      </c>
      <c r="H22" s="10"/>
      <c r="I22" s="21"/>
      <c r="J22" s="21"/>
      <c r="K22" s="21"/>
      <c r="L22" s="21"/>
      <c r="M22" s="21"/>
      <c r="N22" s="11">
        <f>K21-L21</f>
        <v>1.8234681821331589E-2</v>
      </c>
      <c r="O22" s="12">
        <f>1.8^-N22</f>
        <v>0.98933913138745733</v>
      </c>
      <c r="P22" s="11" t="s">
        <v>20</v>
      </c>
      <c r="Q22" s="11">
        <f>O22-M21</f>
        <v>0.17259954358848117</v>
      </c>
    </row>
    <row r="23" spans="1:23" x14ac:dyDescent="0.2">
      <c r="A23" s="8" t="s">
        <v>45</v>
      </c>
      <c r="B23">
        <v>22.825241781500498</v>
      </c>
      <c r="C23">
        <v>2.3975672200731841E-2</v>
      </c>
      <c r="D23" s="8" t="s">
        <v>29</v>
      </c>
      <c r="E23">
        <v>19.132579745355965</v>
      </c>
      <c r="F23">
        <v>1.8895733744762489E-2</v>
      </c>
      <c r="G23" s="9">
        <f t="shared" si="2"/>
        <v>3.692662036144533</v>
      </c>
      <c r="H23" s="10"/>
      <c r="I23" s="21"/>
      <c r="J23" s="21"/>
      <c r="K23" s="21"/>
      <c r="L23" s="21"/>
      <c r="M23" s="21"/>
      <c r="N23" s="21"/>
      <c r="O23" s="21"/>
      <c r="P23" s="21"/>
      <c r="Q23" s="21"/>
    </row>
    <row r="25" spans="1:23" x14ac:dyDescent="0.2">
      <c r="S25" s="13"/>
      <c r="T25" s="13"/>
      <c r="V25" s="22" t="s">
        <v>12</v>
      </c>
      <c r="W25" s="22"/>
    </row>
    <row r="26" spans="1:23" x14ac:dyDescent="0.2">
      <c r="S26" s="13"/>
      <c r="T26" s="23" t="s">
        <v>46</v>
      </c>
      <c r="U26" s="8" t="s">
        <v>47</v>
      </c>
      <c r="V26" s="17" t="s">
        <v>16</v>
      </c>
      <c r="W26" s="17" t="s">
        <v>20</v>
      </c>
    </row>
    <row r="27" spans="1:23" x14ac:dyDescent="0.2">
      <c r="S27" s="24" t="s">
        <v>15</v>
      </c>
      <c r="T27" s="25" t="s">
        <v>0</v>
      </c>
      <c r="U27" s="26">
        <f>T4</f>
        <v>1</v>
      </c>
      <c r="V27" s="19">
        <f>U4</f>
        <v>0.22690266384094659</v>
      </c>
      <c r="W27" s="19">
        <f>V4</f>
        <v>0.29349818351238599</v>
      </c>
    </row>
    <row r="28" spans="1:23" x14ac:dyDescent="0.2">
      <c r="S28" s="24"/>
      <c r="T28" s="25" t="s">
        <v>30</v>
      </c>
      <c r="U28" s="26">
        <f>T12</f>
        <v>1</v>
      </c>
      <c r="V28" s="19">
        <f>U12</f>
        <v>0.1864367832859386</v>
      </c>
      <c r="W28" s="19">
        <f>V12</f>
        <v>0.22916078241460669</v>
      </c>
    </row>
    <row r="29" spans="1:23" x14ac:dyDescent="0.2">
      <c r="S29" s="24"/>
      <c r="T29" s="27" t="s">
        <v>38</v>
      </c>
      <c r="U29" s="26">
        <f>T20</f>
        <v>1</v>
      </c>
      <c r="V29" s="26">
        <f>U20</f>
        <v>0.17975715766481604</v>
      </c>
      <c r="W29" s="26">
        <f>V20</f>
        <v>0.21915114449893625</v>
      </c>
    </row>
    <row r="30" spans="1:23" x14ac:dyDescent="0.2">
      <c r="S30" s="28" t="s">
        <v>25</v>
      </c>
      <c r="T30" s="25" t="s">
        <v>0</v>
      </c>
      <c r="U30" s="26">
        <f>T5</f>
        <v>0.58142616039320649</v>
      </c>
      <c r="V30" s="26">
        <f>U5</f>
        <v>0.10972284578385288</v>
      </c>
      <c r="W30" s="26">
        <f>V5</f>
        <v>0.13524546246692104</v>
      </c>
    </row>
    <row r="31" spans="1:23" x14ac:dyDescent="0.2">
      <c r="S31" s="28"/>
      <c r="T31" s="25" t="s">
        <v>30</v>
      </c>
      <c r="U31" s="26">
        <f>T13</f>
        <v>0.57966274043176258</v>
      </c>
      <c r="V31" s="26">
        <f>U13</f>
        <v>0.10820137659682832</v>
      </c>
      <c r="W31" s="26">
        <f>V13</f>
        <v>0.13303382055833957</v>
      </c>
    </row>
    <row r="32" spans="1:23" x14ac:dyDescent="0.2">
      <c r="S32" s="28"/>
      <c r="T32" s="27" t="s">
        <v>38</v>
      </c>
      <c r="U32" s="26">
        <f>T21</f>
        <v>0.81673958779897615</v>
      </c>
      <c r="V32" s="26">
        <f>U21</f>
        <v>0.14248792513346931</v>
      </c>
      <c r="W32" s="26">
        <f>V21</f>
        <v>0.17259954358848117</v>
      </c>
    </row>
  </sheetData>
  <mergeCells count="6">
    <mergeCell ref="U2:V2"/>
    <mergeCell ref="U10:V10"/>
    <mergeCell ref="U18:V18"/>
    <mergeCell ref="V25:W25"/>
    <mergeCell ref="S27:S29"/>
    <mergeCell ref="S30:S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all_tx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2020-01-15T20:25:45Z</dcterms:created>
  <dcterms:modified xsi:type="dcterms:W3CDTF">2020-01-15T20:26:15Z</dcterms:modified>
</cp:coreProperties>
</file>