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Aisling Macaraeg\Tn-Seq\"/>
    </mc:Choice>
  </mc:AlternateContent>
  <xr:revisionPtr revIDLastSave="0" documentId="13_ncr:1_{B1A87CBC-346E-4C1E-AAEF-84FA44CC4CDB}" xr6:coauthVersionLast="47" xr6:coauthVersionMax="47" xr10:uidLastSave="{00000000-0000-0000-0000-000000000000}"/>
  <bookViews>
    <workbookView xWindow="-96" yWindow="-96" windowWidth="23232" windowHeight="12552" activeTab="9" xr2:uid="{72B5524B-6834-DF4D-B753-292B357AB5BF}"/>
  </bookViews>
  <sheets>
    <sheet name="Sheet1" sheetId="1" r:id="rId1"/>
    <sheet name="Sheet2" sheetId="2" r:id="rId2"/>
    <sheet name="22-07-19" sheetId="3" r:id="rId3"/>
    <sheet name="22-9-26" sheetId="4" r:id="rId4"/>
    <sheet name="22-10-3" sheetId="5" r:id="rId5"/>
    <sheet name="22-10-10" sheetId="6" r:id="rId6"/>
    <sheet name="22-10-10 (2)" sheetId="7" r:id="rId7"/>
    <sheet name="22-10-24 " sheetId="8" r:id="rId8"/>
    <sheet name="22-10-27" sheetId="9" r:id="rId9"/>
    <sheet name="Mutant Library EST 11-1-22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0" l="1"/>
  <c r="C11" i="10"/>
  <c r="F3" i="9"/>
  <c r="H3" i="9"/>
  <c r="C3" i="10"/>
  <c r="C4" i="10"/>
  <c r="C5" i="10"/>
  <c r="C6" i="10"/>
  <c r="C7" i="10"/>
  <c r="C8" i="10"/>
  <c r="C9" i="10"/>
  <c r="C10" i="10"/>
  <c r="C2" i="10"/>
  <c r="G3" i="9"/>
  <c r="M17" i="2"/>
  <c r="L16" i="2"/>
  <c r="M16" i="2"/>
  <c r="M11" i="2"/>
  <c r="F4" i="9"/>
  <c r="E4" i="9"/>
  <c r="E3" i="9"/>
  <c r="M15" i="2"/>
  <c r="L15" i="2"/>
  <c r="L10" i="2"/>
  <c r="L11" i="2"/>
  <c r="K15" i="2"/>
  <c r="C11" i="2"/>
  <c r="G3" i="8"/>
  <c r="F3" i="8"/>
  <c r="F4" i="7"/>
  <c r="G4" i="7" s="1"/>
  <c r="G4" i="6" l="1"/>
  <c r="F4" i="6"/>
  <c r="G4" i="5" l="1"/>
  <c r="F4" i="5"/>
  <c r="E5" i="4"/>
  <c r="F5" i="4" s="1"/>
  <c r="E3" i="4"/>
  <c r="F3" i="4" s="1"/>
  <c r="N3" i="3"/>
  <c r="M3" i="3"/>
  <c r="O3" i="3" s="1"/>
  <c r="N5" i="3"/>
  <c r="M5" i="3"/>
  <c r="E5" i="3"/>
  <c r="E6" i="3"/>
  <c r="E4" i="3"/>
  <c r="E3" i="3"/>
  <c r="F12" i="2"/>
  <c r="C12" i="2"/>
  <c r="F11" i="2"/>
  <c r="H10" i="2"/>
  <c r="D4" i="3"/>
  <c r="D5" i="3"/>
  <c r="D6" i="3"/>
  <c r="C18" i="1"/>
  <c r="C16" i="1"/>
  <c r="M12" i="2"/>
  <c r="M13" i="2"/>
  <c r="M14" i="2"/>
  <c r="L12" i="2"/>
  <c r="L13" i="2"/>
  <c r="L14" i="2"/>
  <c r="G3" i="4" l="1"/>
  <c r="E11" i="2"/>
  <c r="E12" i="2"/>
  <c r="E13" i="2"/>
  <c r="E14" i="2"/>
  <c r="E10" i="2"/>
  <c r="D11" i="2"/>
  <c r="D12" i="2"/>
  <c r="D13" i="2"/>
  <c r="D14" i="2"/>
  <c r="D10" i="2"/>
  <c r="C14" i="2"/>
  <c r="F14" i="2"/>
  <c r="G14" i="2" s="1"/>
  <c r="H14" i="2" s="1"/>
  <c r="G11" i="2"/>
  <c r="H11" i="2" s="1"/>
  <c r="G12" i="2"/>
  <c r="H12" i="2" s="1"/>
  <c r="F13" i="2"/>
  <c r="G13" i="2" s="1"/>
  <c r="H13" i="2" s="1"/>
  <c r="F10" i="2"/>
  <c r="G10" i="2" s="1"/>
  <c r="C13" i="2"/>
  <c r="C10" i="2"/>
  <c r="B20" i="1"/>
  <c r="C20" i="1" s="1"/>
  <c r="B18" i="1"/>
  <c r="B16" i="1"/>
  <c r="B10" i="1"/>
</calcChain>
</file>

<file path=xl/sharedStrings.xml><?xml version="1.0" encoding="utf-8"?>
<sst xmlns="http://schemas.openxmlformats.org/spreadsheetml/2006/main" count="99" uniqueCount="56">
  <si>
    <t>Total number of mutants</t>
  </si>
  <si>
    <t>Genome size</t>
  </si>
  <si>
    <t>Mutants per insertion site</t>
  </si>
  <si>
    <t>TA sites</t>
  </si>
  <si>
    <t>Volume of freshwater (mL)</t>
  </si>
  <si>
    <t>Starting CFU /mL</t>
  </si>
  <si>
    <t>Total starting CFU</t>
  </si>
  <si>
    <t>14 day CFU/mL</t>
  </si>
  <si>
    <t>7 day CFU/mL</t>
  </si>
  <si>
    <t>Total 7 day CFU</t>
  </si>
  <si>
    <t>Total 14 day CFU</t>
  </si>
  <si>
    <t>fold coverage of mutants</t>
  </si>
  <si>
    <t>cells per uL</t>
  </si>
  <si>
    <t>volume MHB (uL)</t>
  </si>
  <si>
    <t>Track plate</t>
  </si>
  <si>
    <t>Row 1</t>
  </si>
  <si>
    <t>Row 2</t>
  </si>
  <si>
    <t>Row 3</t>
  </si>
  <si>
    <t>Expected # colonies</t>
  </si>
  <si>
    <t>Round plates</t>
  </si>
  <si>
    <t>200 uL</t>
  </si>
  <si>
    <t>500 uL</t>
  </si>
  <si>
    <t>Transformation efficiency</t>
  </si>
  <si>
    <t>Max # of mutants</t>
  </si>
  <si>
    <t>Number of transformations for 400,000 mutants</t>
  </si>
  <si>
    <t>1A</t>
  </si>
  <si>
    <t>1B</t>
  </si>
  <si>
    <t>2A</t>
  </si>
  <si>
    <t>2B</t>
  </si>
  <si>
    <t>round plate</t>
  </si>
  <si>
    <t>row 1</t>
  </si>
  <si>
    <t>row 2</t>
  </si>
  <si>
    <t>row 3</t>
  </si>
  <si>
    <t>track plate</t>
  </si>
  <si>
    <t xml:space="preserve">Transformation Efficency </t>
  </si>
  <si>
    <t>Transformation Efficency for 200</t>
  </si>
  <si>
    <t>Transformation Efficency for 500</t>
  </si>
  <si>
    <t>Avg TE</t>
  </si>
  <si>
    <t>Avg CFU</t>
  </si>
  <si>
    <t>EP-1</t>
  </si>
  <si>
    <t>EP-2</t>
  </si>
  <si>
    <t>EP1-A</t>
  </si>
  <si>
    <t>EP1-B</t>
  </si>
  <si>
    <t>EP2-A</t>
  </si>
  <si>
    <t>EP2-B</t>
  </si>
  <si>
    <t xml:space="preserve">100 uL </t>
  </si>
  <si>
    <t>Average of 100 uL</t>
  </si>
  <si>
    <t>TE of 100 uL</t>
  </si>
  <si>
    <t>0?</t>
  </si>
  <si>
    <t>n/a</t>
  </si>
  <si>
    <t>Average</t>
  </si>
  <si>
    <t># mutants for 10 EP</t>
  </si>
  <si>
    <t>Plate</t>
  </si>
  <si>
    <t>Quad est</t>
  </si>
  <si>
    <t xml:space="preserve">Full Plate Est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</si>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</sst>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11" fontId="0" fillId="0" borderId="0" xfId="0" applyNumberFormat="1"/>
    <xf numFmtId="0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wrapText="1"/>
    </xf>
    <xf numFmtId="11" fontId="0" fillId="0" borderId="1" xfId="0" applyNumberFormat="1" applyBorder="1"/>
    <xf numFmtId="0" fontId="0" fillId="0" borderId="1" xfId="0" applyBorder="1"/>
    <xf numFmtId="0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1F3D-385B-CC42-B516-0735F585F5C2}">
  <dimension ref="A7:C30"/>
  <sheetViews>
    <sheetView zoomScaleNormal="145" workbookViewId="0">
      <selection activeCell="B7" sqref="B7"/>
    </sheetView>
  </sheetViews>
  <sheetFormatPr defaultColWidth="10.796875" defaultRowHeight="15.6" x14ac:dyDescent="0.6"/>
  <cols>
    <col min="1" max="1" width="22.6484375" bestFit="1" customWidth="1"/>
  </cols>
  <sheetData>
    <row r="7" spans="1:3" x14ac:dyDescent="0.6">
      <c r="A7" t="s">
        <v>0</v>
      </c>
      <c r="B7">
        <v>400000</v>
      </c>
    </row>
    <row r="8" spans="1:3" x14ac:dyDescent="0.6">
      <c r="A8" t="s">
        <v>1</v>
      </c>
      <c r="B8" s="1">
        <v>1895994</v>
      </c>
    </row>
    <row r="9" spans="1:3" x14ac:dyDescent="0.6">
      <c r="A9" t="s">
        <v>3</v>
      </c>
      <c r="B9">
        <v>205621</v>
      </c>
    </row>
    <row r="10" spans="1:3" x14ac:dyDescent="0.6">
      <c r="A10" t="s">
        <v>2</v>
      </c>
      <c r="B10">
        <f>B7/B9</f>
        <v>1.945326596018889</v>
      </c>
    </row>
    <row r="14" spans="1:3" x14ac:dyDescent="0.6">
      <c r="A14" t="s">
        <v>4</v>
      </c>
      <c r="B14">
        <v>10</v>
      </c>
      <c r="C14" t="s">
        <v>11</v>
      </c>
    </row>
    <row r="15" spans="1:3" x14ac:dyDescent="0.6">
      <c r="A15" t="s">
        <v>5</v>
      </c>
      <c r="B15" s="2">
        <v>57750000</v>
      </c>
    </row>
    <row r="16" spans="1:3" x14ac:dyDescent="0.6">
      <c r="A16" t="s">
        <v>6</v>
      </c>
      <c r="B16" s="2">
        <f>B15*B14</f>
        <v>577500000</v>
      </c>
      <c r="C16" s="2">
        <f>B16/B7</f>
        <v>1443.75</v>
      </c>
    </row>
    <row r="17" spans="1:3" x14ac:dyDescent="0.6">
      <c r="A17" t="s">
        <v>8</v>
      </c>
      <c r="B17" s="2">
        <v>27750000</v>
      </c>
    </row>
    <row r="18" spans="1:3" x14ac:dyDescent="0.6">
      <c r="A18" t="s">
        <v>9</v>
      </c>
      <c r="B18" s="2">
        <f>B17*10</f>
        <v>277500000</v>
      </c>
      <c r="C18" s="2">
        <f>B18/B7</f>
        <v>693.75</v>
      </c>
    </row>
    <row r="19" spans="1:3" x14ac:dyDescent="0.6">
      <c r="A19" t="s">
        <v>7</v>
      </c>
      <c r="B19" s="2">
        <v>5583333.3300000001</v>
      </c>
      <c r="C19" s="3"/>
    </row>
    <row r="20" spans="1:3" x14ac:dyDescent="0.6">
      <c r="A20" t="s">
        <v>10</v>
      </c>
      <c r="B20" s="2">
        <f>B19*10</f>
        <v>55833333.299999997</v>
      </c>
      <c r="C20" s="4">
        <f>B20/B7</f>
        <v>139.58333324999998</v>
      </c>
    </row>
    <row r="29" spans="1:3" x14ac:dyDescent="0.6">
      <c r="A29" s="2"/>
    </row>
    <row r="30" spans="1:3" x14ac:dyDescent="0.6">
      <c r="A30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1B31-D210-4948-B9D8-BCAE41C1640B}">
  <dimension ref="A1:E11"/>
  <sheetViews>
    <sheetView tabSelected="1" workbookViewId="0">
      <selection activeCell="H14" sqref="H14"/>
    </sheetView>
  </sheetViews>
  <sheetFormatPr defaultRowHeight="15.6" x14ac:dyDescent="0.6"/>
  <cols>
    <col min="3" max="3" width="11.3984375" bestFit="1" customWidth="1"/>
  </cols>
  <sheetData>
    <row r="1" spans="1:5" x14ac:dyDescent="0.6">
      <c r="A1" s="18" t="s">
        <v>52</v>
      </c>
      <c r="B1" s="18" t="s">
        <v>53</v>
      </c>
      <c r="C1" s="18" t="s">
        <v>54</v>
      </c>
    </row>
    <row r="2" spans="1:5" x14ac:dyDescent="0.6">
      <c r="A2" s="19">
        <v>1</v>
      </c>
      <c r="B2" s="19">
        <v>103</v>
      </c>
      <c r="C2" s="19">
        <f>B2*4</f>
        <v>412</v>
      </c>
    </row>
    <row r="3" spans="1:5" x14ac:dyDescent="0.6">
      <c r="A3" s="19">
        <v>2</v>
      </c>
      <c r="B3" s="19">
        <v>126</v>
      </c>
      <c r="C3" s="19">
        <f t="shared" ref="C3:C10" si="0">B3*4</f>
        <v>504</v>
      </c>
      <c r="E3">
        <v>504</v>
      </c>
    </row>
    <row r="4" spans="1:5" x14ac:dyDescent="0.6">
      <c r="A4" s="19">
        <v>3</v>
      </c>
      <c r="B4" s="19">
        <v>276</v>
      </c>
      <c r="C4" s="19">
        <f t="shared" si="0"/>
        <v>1104</v>
      </c>
      <c r="E4">
        <v>1104</v>
      </c>
    </row>
    <row r="5" spans="1:5" x14ac:dyDescent="0.6">
      <c r="A5" s="19">
        <v>4</v>
      </c>
      <c r="B5" s="19">
        <v>137</v>
      </c>
      <c r="C5" s="19">
        <f t="shared" si="0"/>
        <v>548</v>
      </c>
      <c r="E5">
        <v>548</v>
      </c>
    </row>
    <row r="6" spans="1:5" x14ac:dyDescent="0.6">
      <c r="A6" s="19">
        <v>5</v>
      </c>
      <c r="B6" s="19">
        <v>82</v>
      </c>
      <c r="C6" s="19">
        <f t="shared" si="0"/>
        <v>328</v>
      </c>
      <c r="E6">
        <v>328</v>
      </c>
    </row>
    <row r="7" spans="1:5" x14ac:dyDescent="0.6">
      <c r="A7" s="19">
        <v>7</v>
      </c>
      <c r="B7" s="19">
        <v>292</v>
      </c>
      <c r="C7" s="19">
        <f t="shared" si="0"/>
        <v>1168</v>
      </c>
      <c r="E7">
        <v>1168</v>
      </c>
    </row>
    <row r="8" spans="1:5" x14ac:dyDescent="0.6">
      <c r="A8" s="19">
        <v>8</v>
      </c>
      <c r="B8" s="19">
        <v>63</v>
      </c>
      <c r="C8" s="19">
        <f t="shared" si="0"/>
        <v>252</v>
      </c>
      <c r="E8">
        <v>252</v>
      </c>
    </row>
    <row r="9" spans="1:5" x14ac:dyDescent="0.6">
      <c r="A9" s="19">
        <v>9</v>
      </c>
      <c r="B9" s="19">
        <v>147</v>
      </c>
      <c r="C9" s="19">
        <f t="shared" si="0"/>
        <v>588</v>
      </c>
    </row>
    <row r="10" spans="1:5" x14ac:dyDescent="0.6">
      <c r="A10" s="19">
        <v>10</v>
      </c>
      <c r="B10" s="19">
        <v>167</v>
      </c>
      <c r="C10" s="19">
        <f t="shared" si="0"/>
        <v>668</v>
      </c>
      <c r="E10">
        <v>668</v>
      </c>
    </row>
    <row r="11" spans="1:5" x14ac:dyDescent="0.6">
      <c r="A11" s="19"/>
      <c r="B11" s="19" t="s">
        <v>55</v>
      </c>
      <c r="C11" s="19">
        <f>SUM(C2:C10)</f>
        <v>5572</v>
      </c>
      <c r="E11">
        <f>SUM(E3:E10)</f>
        <v>4572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56DF-6213-2E49-AAC0-CAF4324151FC}">
  <dimension ref="A7:M17"/>
  <sheetViews>
    <sheetView zoomScaleNormal="100" workbookViewId="0">
      <selection activeCell="L17" sqref="L17"/>
    </sheetView>
  </sheetViews>
  <sheetFormatPr defaultColWidth="10.796875" defaultRowHeight="15.6" x14ac:dyDescent="0.6"/>
  <cols>
    <col min="1" max="1" width="14" bestFit="1" customWidth="1"/>
    <col min="2" max="2" width="9" bestFit="1" customWidth="1"/>
    <col min="11" max="11" width="18.34765625" bestFit="1" customWidth="1"/>
    <col min="12" max="12" width="14.5" bestFit="1" customWidth="1"/>
    <col min="13" max="13" width="8.5" bestFit="1" customWidth="1"/>
  </cols>
  <sheetData>
    <row r="7" spans="1:13" x14ac:dyDescent="0.6">
      <c r="D7" s="20" t="s">
        <v>18</v>
      </c>
      <c r="E7" s="20"/>
      <c r="F7" s="20"/>
      <c r="G7" s="20"/>
      <c r="H7" s="20"/>
    </row>
    <row r="8" spans="1:13" x14ac:dyDescent="0.6">
      <c r="D8" s="20" t="s">
        <v>19</v>
      </c>
      <c r="E8" s="20"/>
      <c r="F8" s="20" t="s">
        <v>14</v>
      </c>
      <c r="G8" s="20"/>
      <c r="H8" s="20"/>
    </row>
    <row r="9" spans="1:13" ht="62.4" x14ac:dyDescent="0.6">
      <c r="A9" s="5" t="s">
        <v>22</v>
      </c>
      <c r="B9" s="5" t="s">
        <v>13</v>
      </c>
      <c r="C9" s="5" t="s">
        <v>12</v>
      </c>
      <c r="D9" s="5" t="s">
        <v>20</v>
      </c>
      <c r="E9" s="5" t="s">
        <v>21</v>
      </c>
      <c r="F9" s="5" t="s">
        <v>15</v>
      </c>
      <c r="G9" s="5" t="s">
        <v>16</v>
      </c>
      <c r="H9" s="5" t="s">
        <v>17</v>
      </c>
      <c r="K9" s="5" t="s">
        <v>22</v>
      </c>
      <c r="L9" s="5" t="s">
        <v>24</v>
      </c>
      <c r="M9" s="5" t="s">
        <v>23</v>
      </c>
    </row>
    <row r="10" spans="1:13" x14ac:dyDescent="0.6">
      <c r="A10" s="6">
        <v>1000</v>
      </c>
      <c r="B10" s="7">
        <v>4000</v>
      </c>
      <c r="C10" s="8">
        <f>A10/B10</f>
        <v>0.25</v>
      </c>
      <c r="D10" s="7">
        <f>C10*200</f>
        <v>50</v>
      </c>
      <c r="E10" s="7">
        <f>C10*500</f>
        <v>125</v>
      </c>
      <c r="F10" s="7">
        <f>C10*10</f>
        <v>2.5</v>
      </c>
      <c r="G10" s="7">
        <f>F10/10</f>
        <v>0.25</v>
      </c>
      <c r="H10" s="7">
        <f>G10/10</f>
        <v>2.5000000000000001E-2</v>
      </c>
      <c r="K10" s="6">
        <v>1000</v>
      </c>
      <c r="L10" s="8">
        <f>400000/K10</f>
        <v>400</v>
      </c>
      <c r="M10" s="8"/>
    </row>
    <row r="11" spans="1:13" x14ac:dyDescent="0.6">
      <c r="A11" s="6">
        <v>10000</v>
      </c>
      <c r="B11" s="7">
        <v>4000</v>
      </c>
      <c r="C11" s="6">
        <f>A11/B11</f>
        <v>2.5</v>
      </c>
      <c r="D11" s="7">
        <f t="shared" ref="D11:D14" si="0">C11*200</f>
        <v>500</v>
      </c>
      <c r="E11" s="7">
        <f t="shared" ref="E11:E14" si="1">C11*500</f>
        <v>1250</v>
      </c>
      <c r="F11" s="7">
        <f>C11*10</f>
        <v>25</v>
      </c>
      <c r="G11" s="7">
        <f t="shared" ref="G11:H14" si="2">F11/10</f>
        <v>2.5</v>
      </c>
      <c r="H11" s="7">
        <f t="shared" si="2"/>
        <v>0.25</v>
      </c>
      <c r="K11" s="6">
        <v>10000</v>
      </c>
      <c r="L11" s="8">
        <f>400000/K11</f>
        <v>40</v>
      </c>
      <c r="M11" s="6">
        <f>8*K11</f>
        <v>80000</v>
      </c>
    </row>
    <row r="12" spans="1:13" x14ac:dyDescent="0.6">
      <c r="A12" s="6">
        <v>70000</v>
      </c>
      <c r="B12" s="7">
        <v>4000</v>
      </c>
      <c r="C12" s="8">
        <f t="shared" ref="C12:C13" si="3">A12/B12</f>
        <v>17.5</v>
      </c>
      <c r="D12" s="7">
        <f t="shared" si="0"/>
        <v>3500</v>
      </c>
      <c r="E12" s="7">
        <f t="shared" si="1"/>
        <v>8750</v>
      </c>
      <c r="F12" s="7">
        <f>C12*10</f>
        <v>175</v>
      </c>
      <c r="G12" s="7">
        <f t="shared" si="2"/>
        <v>17.5</v>
      </c>
      <c r="H12" s="7">
        <f t="shared" si="2"/>
        <v>1.75</v>
      </c>
      <c r="K12" s="6">
        <v>70000</v>
      </c>
      <c r="L12" s="8">
        <f t="shared" ref="L12:L14" si="4">400000/K12</f>
        <v>5.7142857142857144</v>
      </c>
      <c r="M12" s="8">
        <f t="shared" ref="M12:M14" si="5">8*K12</f>
        <v>560000</v>
      </c>
    </row>
    <row r="13" spans="1:13" x14ac:dyDescent="0.6">
      <c r="A13" s="6">
        <v>100000</v>
      </c>
      <c r="B13" s="7">
        <v>4000</v>
      </c>
      <c r="C13" s="8">
        <f t="shared" si="3"/>
        <v>25</v>
      </c>
      <c r="D13" s="7">
        <f t="shared" si="0"/>
        <v>5000</v>
      </c>
      <c r="E13" s="7">
        <f t="shared" si="1"/>
        <v>12500</v>
      </c>
      <c r="F13" s="7">
        <f>C13*10</f>
        <v>250</v>
      </c>
      <c r="G13" s="7">
        <f t="shared" si="2"/>
        <v>25</v>
      </c>
      <c r="H13" s="7">
        <f t="shared" si="2"/>
        <v>2.5</v>
      </c>
      <c r="K13" s="6">
        <v>100000</v>
      </c>
      <c r="L13" s="8">
        <f t="shared" si="4"/>
        <v>4</v>
      </c>
      <c r="M13" s="8">
        <f t="shared" si="5"/>
        <v>800000</v>
      </c>
    </row>
    <row r="14" spans="1:13" x14ac:dyDescent="0.6">
      <c r="A14" s="6">
        <v>700000</v>
      </c>
      <c r="B14" s="7">
        <v>4000</v>
      </c>
      <c r="C14" s="8">
        <f t="shared" ref="C14" si="6">A14/B14</f>
        <v>175</v>
      </c>
      <c r="D14" s="7">
        <f t="shared" si="0"/>
        <v>35000</v>
      </c>
      <c r="E14" s="7">
        <f t="shared" si="1"/>
        <v>87500</v>
      </c>
      <c r="F14" s="7">
        <f>C14*10</f>
        <v>1750</v>
      </c>
      <c r="G14" s="7">
        <f t="shared" si="2"/>
        <v>175</v>
      </c>
      <c r="H14" s="7">
        <f t="shared" si="2"/>
        <v>17.5</v>
      </c>
      <c r="K14" s="6">
        <v>700000</v>
      </c>
      <c r="L14" s="8">
        <f t="shared" si="4"/>
        <v>0.5714285714285714</v>
      </c>
      <c r="M14" s="8">
        <f t="shared" si="5"/>
        <v>5600000</v>
      </c>
    </row>
    <row r="15" spans="1:13" x14ac:dyDescent="0.6">
      <c r="K15" s="6">
        <f>7.74 * POWER(10,3)</f>
        <v>7740</v>
      </c>
      <c r="L15" s="6">
        <f>400000/K15</f>
        <v>51.679586563307495</v>
      </c>
      <c r="M15" s="8">
        <f>6*L15</f>
        <v>310.07751937984494</v>
      </c>
    </row>
    <row r="16" spans="1:13" x14ac:dyDescent="0.6">
      <c r="K16" s="6">
        <v>1280</v>
      </c>
      <c r="L16" s="6">
        <f>400000/K16</f>
        <v>312.5</v>
      </c>
      <c r="M16" s="6">
        <f>17*L16</f>
        <v>5312.5</v>
      </c>
    </row>
    <row r="17" spans="11:13" x14ac:dyDescent="0.6">
      <c r="K17" s="2">
        <v>4640</v>
      </c>
      <c r="L17" s="2"/>
      <c r="M17" s="3">
        <f>10*L17</f>
        <v>0</v>
      </c>
    </row>
  </sheetData>
  <mergeCells count="3">
    <mergeCell ref="F8:H8"/>
    <mergeCell ref="D8:E8"/>
    <mergeCell ref="D7:H7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CD27-F078-4AC2-814A-91792E2EA80C}">
  <dimension ref="A1:O9"/>
  <sheetViews>
    <sheetView workbookViewId="0">
      <selection activeCell="D4" sqref="D4"/>
    </sheetView>
  </sheetViews>
  <sheetFormatPr defaultRowHeight="15.6" x14ac:dyDescent="0.6"/>
  <cols>
    <col min="1" max="3" width="8.796875" style="9"/>
    <col min="4" max="4" width="15.09765625" style="9" customWidth="1"/>
    <col min="5" max="5" width="16.046875" style="9" customWidth="1"/>
    <col min="6" max="13" width="8.796875" style="9"/>
    <col min="14" max="14" width="14.8984375" style="9" customWidth="1"/>
    <col min="15" max="16384" width="8.796875" style="9"/>
  </cols>
  <sheetData>
    <row r="1" spans="1:15" x14ac:dyDescent="0.6">
      <c r="A1" s="11"/>
      <c r="B1" s="21" t="s">
        <v>29</v>
      </c>
      <c r="C1" s="21"/>
      <c r="D1" s="11"/>
      <c r="I1" s="11"/>
      <c r="J1" s="21" t="s">
        <v>33</v>
      </c>
      <c r="K1" s="21"/>
      <c r="L1" s="21"/>
      <c r="M1" s="13"/>
      <c r="N1" s="11"/>
    </row>
    <row r="2" spans="1:15" ht="31.2" x14ac:dyDescent="0.6">
      <c r="A2" s="11"/>
      <c r="B2" s="10" t="s">
        <v>20</v>
      </c>
      <c r="C2" s="10" t="s">
        <v>21</v>
      </c>
      <c r="D2" s="12" t="s">
        <v>35</v>
      </c>
      <c r="E2" s="12" t="s">
        <v>36</v>
      </c>
      <c r="I2" s="11"/>
      <c r="J2" s="10" t="s">
        <v>30</v>
      </c>
      <c r="K2" s="10" t="s">
        <v>31</v>
      </c>
      <c r="L2" s="10" t="s">
        <v>32</v>
      </c>
      <c r="M2" s="13" t="s">
        <v>38</v>
      </c>
      <c r="N2" s="12" t="s">
        <v>34</v>
      </c>
      <c r="O2" s="16" t="s">
        <v>37</v>
      </c>
    </row>
    <row r="3" spans="1:15" x14ac:dyDescent="0.6">
      <c r="A3" s="10" t="s">
        <v>25</v>
      </c>
      <c r="B3" s="11"/>
      <c r="C3" s="11"/>
      <c r="D3" s="11"/>
      <c r="E3" s="9">
        <f>(C3/500)*4000</f>
        <v>0</v>
      </c>
      <c r="I3" s="10" t="s">
        <v>25</v>
      </c>
      <c r="J3" s="11">
        <v>38</v>
      </c>
      <c r="K3" s="11"/>
      <c r="L3" s="11"/>
      <c r="M3" s="11">
        <f>AVERAGE(J3:J4)</f>
        <v>45</v>
      </c>
      <c r="N3" s="15">
        <f>(M3/10)*4000</f>
        <v>18000</v>
      </c>
      <c r="O3" s="17">
        <f>AVERAGE(N3,N5)</f>
        <v>18800</v>
      </c>
    </row>
    <row r="4" spans="1:15" x14ac:dyDescent="0.6">
      <c r="A4" s="10" t="s">
        <v>26</v>
      </c>
      <c r="B4" s="11"/>
      <c r="C4" s="11"/>
      <c r="D4" s="11">
        <f t="shared" ref="D4:D6" si="0">(B4/200)*4000</f>
        <v>0</v>
      </c>
      <c r="E4" s="9">
        <f>(C4/500)*1000</f>
        <v>0</v>
      </c>
      <c r="I4" s="10" t="s">
        <v>26</v>
      </c>
      <c r="J4" s="11">
        <v>52</v>
      </c>
      <c r="K4" s="11"/>
      <c r="L4" s="11"/>
      <c r="M4" s="11"/>
      <c r="N4" s="15"/>
    </row>
    <row r="5" spans="1:15" x14ac:dyDescent="0.6">
      <c r="A5" s="10" t="s">
        <v>27</v>
      </c>
      <c r="B5" s="11"/>
      <c r="C5" s="11"/>
      <c r="D5" s="11">
        <f t="shared" si="0"/>
        <v>0</v>
      </c>
      <c r="E5" s="9">
        <f>(C5/500)*4000</f>
        <v>0</v>
      </c>
      <c r="I5" s="10" t="s">
        <v>27</v>
      </c>
      <c r="J5" s="11">
        <v>46</v>
      </c>
      <c r="K5" s="11"/>
      <c r="L5" s="11"/>
      <c r="M5" s="11">
        <f>AVERAGE(J5:J6)</f>
        <v>49</v>
      </c>
      <c r="N5" s="15">
        <f>(M5/10)*4000</f>
        <v>19600</v>
      </c>
    </row>
    <row r="6" spans="1:15" x14ac:dyDescent="0.6">
      <c r="A6" s="10" t="s">
        <v>28</v>
      </c>
      <c r="B6" s="11"/>
      <c r="C6" s="11"/>
      <c r="D6" s="11">
        <f t="shared" si="0"/>
        <v>0</v>
      </c>
      <c r="E6" s="9">
        <f>(C6/500)*1000</f>
        <v>0</v>
      </c>
      <c r="I6" s="10" t="s">
        <v>28</v>
      </c>
      <c r="J6" s="11">
        <v>52</v>
      </c>
      <c r="K6" s="11"/>
      <c r="L6" s="11"/>
      <c r="M6" s="11"/>
      <c r="N6" s="15"/>
    </row>
    <row r="7" spans="1:15" x14ac:dyDescent="0.6">
      <c r="A7" s="11"/>
      <c r="B7" s="11"/>
      <c r="C7" s="11"/>
      <c r="D7" s="11"/>
      <c r="I7" s="11"/>
      <c r="J7" s="11"/>
      <c r="K7" s="11"/>
      <c r="L7" s="11"/>
      <c r="M7" s="11"/>
      <c r="N7" s="11"/>
    </row>
    <row r="8" spans="1:15" x14ac:dyDescent="0.6">
      <c r="I8" s="11"/>
      <c r="J8" s="11"/>
      <c r="K8" s="11"/>
      <c r="L8" s="11"/>
      <c r="M8" s="11"/>
      <c r="N8" s="11"/>
    </row>
    <row r="9" spans="1:15" x14ac:dyDescent="0.6">
      <c r="I9" s="11"/>
      <c r="J9" s="11"/>
      <c r="K9" s="11"/>
      <c r="L9" s="11"/>
      <c r="M9" s="11"/>
      <c r="N9" s="11"/>
    </row>
  </sheetData>
  <mergeCells count="2">
    <mergeCell ref="B1:C1"/>
    <mergeCell ref="J1:L1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3843-BE6D-480F-9ADB-382FFC9672B3}">
  <dimension ref="A1:G6"/>
  <sheetViews>
    <sheetView workbookViewId="0">
      <selection activeCell="E13" sqref="E13"/>
    </sheetView>
  </sheetViews>
  <sheetFormatPr defaultRowHeight="15.6" x14ac:dyDescent="0.6"/>
  <sheetData>
    <row r="1" spans="1:7" x14ac:dyDescent="0.6">
      <c r="A1" s="11"/>
      <c r="B1" s="21" t="s">
        <v>33</v>
      </c>
      <c r="C1" s="21"/>
      <c r="D1" s="21"/>
      <c r="E1" s="14"/>
      <c r="F1" s="11"/>
      <c r="G1" s="9"/>
    </row>
    <row r="2" spans="1:7" ht="46.8" x14ac:dyDescent="0.6">
      <c r="A2" s="11"/>
      <c r="B2" s="14" t="s">
        <v>30</v>
      </c>
      <c r="C2" s="14" t="s">
        <v>31</v>
      </c>
      <c r="D2" s="14" t="s">
        <v>32</v>
      </c>
      <c r="E2" s="14" t="s">
        <v>38</v>
      </c>
      <c r="F2" s="12" t="s">
        <v>34</v>
      </c>
      <c r="G2" s="16" t="s">
        <v>37</v>
      </c>
    </row>
    <row r="3" spans="1:7" x14ac:dyDescent="0.6">
      <c r="A3" s="14" t="s">
        <v>39</v>
      </c>
      <c r="B3" s="11">
        <v>3</v>
      </c>
      <c r="C3" s="11"/>
      <c r="D3" s="11"/>
      <c r="E3" s="11">
        <f>AVERAGE(B3:B4)</f>
        <v>4</v>
      </c>
      <c r="F3" s="15">
        <f>(E3/10)*4000</f>
        <v>1600</v>
      </c>
      <c r="G3" s="17">
        <f>AVERAGE(F3,F5)</f>
        <v>1900</v>
      </c>
    </row>
    <row r="4" spans="1:7" x14ac:dyDescent="0.6">
      <c r="A4" s="14"/>
      <c r="B4" s="11">
        <v>5</v>
      </c>
      <c r="C4" s="11"/>
      <c r="D4" s="11"/>
      <c r="E4" s="11"/>
      <c r="F4" s="15"/>
      <c r="G4" s="9"/>
    </row>
    <row r="5" spans="1:7" x14ac:dyDescent="0.6">
      <c r="A5" s="14" t="s">
        <v>40</v>
      </c>
      <c r="B5" s="11">
        <v>6</v>
      </c>
      <c r="C5" s="11"/>
      <c r="D5" s="11"/>
      <c r="E5" s="11">
        <f>AVERAGE(B5:B6)</f>
        <v>5.5</v>
      </c>
      <c r="F5" s="15">
        <f>(E5/10)*4000</f>
        <v>2200</v>
      </c>
      <c r="G5" s="9"/>
    </row>
    <row r="6" spans="1:7" x14ac:dyDescent="0.6">
      <c r="A6" s="14"/>
      <c r="B6" s="11">
        <v>5</v>
      </c>
      <c r="C6" s="11"/>
      <c r="D6" s="11"/>
      <c r="E6" s="11"/>
      <c r="F6" s="15"/>
      <c r="G6" s="9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F1A1-8C82-4029-AFF3-25174569F05B}">
  <dimension ref="A1:G5"/>
  <sheetViews>
    <sheetView workbookViewId="0">
      <selection activeCell="I18" sqref="I18"/>
    </sheetView>
  </sheetViews>
  <sheetFormatPr defaultRowHeight="15.6" x14ac:dyDescent="0.6"/>
  <cols>
    <col min="6" max="6" width="15.25" bestFit="1" customWidth="1"/>
    <col min="7" max="7" width="10.546875" bestFit="1" customWidth="1"/>
  </cols>
  <sheetData>
    <row r="1" spans="1:7" x14ac:dyDescent="0.6">
      <c r="A1" s="9"/>
      <c r="B1" s="16" t="s">
        <v>45</v>
      </c>
      <c r="C1" s="16">
        <v>0.01</v>
      </c>
      <c r="D1" s="16">
        <v>0.1</v>
      </c>
      <c r="E1" s="16">
        <v>1</v>
      </c>
    </row>
    <row r="2" spans="1:7" x14ac:dyDescent="0.6">
      <c r="A2" s="16" t="s">
        <v>41</v>
      </c>
      <c r="B2" s="9">
        <v>1</v>
      </c>
      <c r="C2" s="9">
        <v>0</v>
      </c>
      <c r="D2" s="9">
        <v>0</v>
      </c>
      <c r="E2" s="9">
        <v>0</v>
      </c>
    </row>
    <row r="3" spans="1:7" x14ac:dyDescent="0.6">
      <c r="A3" s="16" t="s">
        <v>42</v>
      </c>
      <c r="B3" s="9">
        <v>0</v>
      </c>
      <c r="C3" s="9">
        <v>0</v>
      </c>
      <c r="D3" s="9">
        <v>0</v>
      </c>
      <c r="E3" s="9">
        <v>0</v>
      </c>
      <c r="F3" t="s">
        <v>46</v>
      </c>
      <c r="G3" t="s">
        <v>47</v>
      </c>
    </row>
    <row r="4" spans="1:7" x14ac:dyDescent="0.6">
      <c r="A4" s="16" t="s">
        <v>43</v>
      </c>
      <c r="B4" s="9">
        <v>49</v>
      </c>
      <c r="C4" s="9">
        <v>0</v>
      </c>
      <c r="D4" s="9">
        <v>0</v>
      </c>
      <c r="E4" s="9">
        <v>2</v>
      </c>
      <c r="F4">
        <f>AVERAGE(B4:B5)</f>
        <v>44.5</v>
      </c>
      <c r="G4" s="2">
        <f>(F4/100)*4000</f>
        <v>1780</v>
      </c>
    </row>
    <row r="5" spans="1:7" x14ac:dyDescent="0.6">
      <c r="A5" s="16" t="s">
        <v>44</v>
      </c>
      <c r="B5" s="9">
        <v>40</v>
      </c>
      <c r="C5" s="9">
        <v>0</v>
      </c>
      <c r="D5" s="9">
        <v>0</v>
      </c>
      <c r="E5" s="9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49F1-43E7-4292-BE45-3A16601DC3BF}">
  <dimension ref="A1:G5"/>
  <sheetViews>
    <sheetView workbookViewId="0">
      <selection activeCell="G25" sqref="G25"/>
    </sheetView>
  </sheetViews>
  <sheetFormatPr defaultRowHeight="15.6" x14ac:dyDescent="0.6"/>
  <cols>
    <col min="6" max="6" width="15.25" bestFit="1" customWidth="1"/>
    <col min="7" max="7" width="10.546875" bestFit="1" customWidth="1"/>
  </cols>
  <sheetData>
    <row r="1" spans="1:7" x14ac:dyDescent="0.6">
      <c r="A1" s="9"/>
      <c r="B1" s="16" t="s">
        <v>45</v>
      </c>
      <c r="C1" s="16">
        <v>0.01</v>
      </c>
      <c r="D1" s="16">
        <v>0.1</v>
      </c>
      <c r="E1" s="16">
        <v>1</v>
      </c>
    </row>
    <row r="2" spans="1:7" x14ac:dyDescent="0.6">
      <c r="A2" s="16" t="s">
        <v>41</v>
      </c>
      <c r="B2" s="9">
        <v>31</v>
      </c>
      <c r="C2" s="9">
        <v>0</v>
      </c>
      <c r="D2" s="9">
        <v>0</v>
      </c>
      <c r="E2" s="9">
        <v>5</v>
      </c>
    </row>
    <row r="3" spans="1:7" x14ac:dyDescent="0.6">
      <c r="A3" s="16" t="s">
        <v>42</v>
      </c>
      <c r="B3" s="9">
        <v>39</v>
      </c>
      <c r="C3" s="9">
        <v>0</v>
      </c>
      <c r="D3" s="9">
        <v>1</v>
      </c>
      <c r="E3" s="9">
        <v>7</v>
      </c>
      <c r="F3" t="s">
        <v>46</v>
      </c>
      <c r="G3" t="s">
        <v>47</v>
      </c>
    </row>
    <row r="4" spans="1:7" x14ac:dyDescent="0.6">
      <c r="A4" s="16" t="s">
        <v>43</v>
      </c>
      <c r="B4" s="9">
        <v>20</v>
      </c>
      <c r="C4" s="9">
        <v>0</v>
      </c>
      <c r="D4" s="9">
        <v>0</v>
      </c>
      <c r="E4" s="9">
        <v>3</v>
      </c>
      <c r="F4">
        <f>AVERAGE(B2:B5)</f>
        <v>28.5</v>
      </c>
      <c r="G4" s="2">
        <f>(F4/100)*4000</f>
        <v>1140</v>
      </c>
    </row>
    <row r="5" spans="1:7" x14ac:dyDescent="0.6">
      <c r="A5" s="16" t="s">
        <v>44</v>
      </c>
      <c r="B5" s="9">
        <v>24</v>
      </c>
      <c r="C5" s="9">
        <v>0</v>
      </c>
      <c r="D5" s="9">
        <v>0</v>
      </c>
      <c r="E5" s="9">
        <v>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34B2-2E08-47EE-8F7B-C83DDEF22BED}">
  <dimension ref="A1:G5"/>
  <sheetViews>
    <sheetView workbookViewId="0">
      <selection activeCell="G4" sqref="G4"/>
    </sheetView>
  </sheetViews>
  <sheetFormatPr defaultRowHeight="15.6" x14ac:dyDescent="0.6"/>
  <cols>
    <col min="6" max="6" width="15.25" bestFit="1" customWidth="1"/>
    <col min="7" max="7" width="10.546875" bestFit="1" customWidth="1"/>
  </cols>
  <sheetData>
    <row r="1" spans="1:7" x14ac:dyDescent="0.6">
      <c r="A1" s="9"/>
      <c r="B1" s="16" t="s">
        <v>45</v>
      </c>
      <c r="C1" s="16">
        <v>0.01</v>
      </c>
      <c r="D1" s="16">
        <v>0.1</v>
      </c>
      <c r="E1" s="16">
        <v>1</v>
      </c>
    </row>
    <row r="2" spans="1:7" x14ac:dyDescent="0.6">
      <c r="A2" s="16" t="s">
        <v>41</v>
      </c>
      <c r="B2" s="9">
        <v>37</v>
      </c>
      <c r="C2" s="9">
        <v>0</v>
      </c>
      <c r="D2" s="9">
        <v>0</v>
      </c>
      <c r="E2" s="9">
        <v>5</v>
      </c>
    </row>
    <row r="3" spans="1:7" x14ac:dyDescent="0.6">
      <c r="A3" s="16" t="s">
        <v>42</v>
      </c>
      <c r="B3" s="9">
        <v>43</v>
      </c>
      <c r="C3" s="9">
        <v>0</v>
      </c>
      <c r="D3" s="9">
        <v>2</v>
      </c>
      <c r="E3" s="9">
        <v>9</v>
      </c>
      <c r="F3" t="s">
        <v>46</v>
      </c>
      <c r="G3" t="s">
        <v>47</v>
      </c>
    </row>
    <row r="4" spans="1:7" x14ac:dyDescent="0.6">
      <c r="A4" s="16" t="s">
        <v>43</v>
      </c>
      <c r="B4" s="9">
        <v>22</v>
      </c>
      <c r="C4" s="9">
        <v>0</v>
      </c>
      <c r="D4" s="9">
        <v>0</v>
      </c>
      <c r="E4" s="9">
        <v>4</v>
      </c>
      <c r="F4">
        <f>AVERAGE(B2:B5)</f>
        <v>32</v>
      </c>
      <c r="G4" s="2">
        <f>(F4/100)*4000</f>
        <v>1280</v>
      </c>
    </row>
    <row r="5" spans="1:7" x14ac:dyDescent="0.6">
      <c r="A5" s="16" t="s">
        <v>44</v>
      </c>
      <c r="B5" s="9">
        <v>26</v>
      </c>
      <c r="C5" s="9">
        <v>0</v>
      </c>
      <c r="D5" s="9">
        <v>0</v>
      </c>
      <c r="E5" s="9">
        <v>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95B9-9F07-4589-8BD5-399B2F41C514}">
  <dimension ref="A1:G5"/>
  <sheetViews>
    <sheetView workbookViewId="0">
      <selection activeCell="G3" sqref="G3"/>
    </sheetView>
  </sheetViews>
  <sheetFormatPr defaultRowHeight="15.6" x14ac:dyDescent="0.6"/>
  <cols>
    <col min="6" max="6" width="15.25" bestFit="1" customWidth="1"/>
    <col min="7" max="7" width="10.546875" bestFit="1" customWidth="1"/>
  </cols>
  <sheetData>
    <row r="1" spans="1:7" x14ac:dyDescent="0.6">
      <c r="A1" s="9"/>
      <c r="B1" s="16" t="s">
        <v>45</v>
      </c>
      <c r="C1" s="16">
        <v>0.1</v>
      </c>
      <c r="D1" s="16">
        <v>1</v>
      </c>
      <c r="E1" s="16">
        <v>1</v>
      </c>
    </row>
    <row r="2" spans="1:7" x14ac:dyDescent="0.6">
      <c r="A2" s="16" t="s">
        <v>41</v>
      </c>
      <c r="B2" s="9">
        <v>182</v>
      </c>
      <c r="C2" s="9">
        <v>3</v>
      </c>
      <c r="D2" s="9">
        <v>59</v>
      </c>
      <c r="E2" s="9">
        <v>42</v>
      </c>
      <c r="F2" t="s">
        <v>46</v>
      </c>
      <c r="G2" t="s">
        <v>47</v>
      </c>
    </row>
    <row r="3" spans="1:7" x14ac:dyDescent="0.6">
      <c r="A3" s="16" t="s">
        <v>42</v>
      </c>
      <c r="B3" s="9">
        <v>205</v>
      </c>
      <c r="C3" s="9">
        <v>10</v>
      </c>
      <c r="D3" s="9">
        <v>25</v>
      </c>
      <c r="E3" s="9">
        <v>40</v>
      </c>
      <c r="F3">
        <f>AVERAGE(B2:B3)</f>
        <v>193.5</v>
      </c>
      <c r="G3" s="2">
        <f>(F3/100)*4000</f>
        <v>7740</v>
      </c>
    </row>
    <row r="4" spans="1:7" x14ac:dyDescent="0.6">
      <c r="A4" s="16"/>
      <c r="B4" s="9"/>
      <c r="C4" s="9"/>
      <c r="D4" s="9"/>
      <c r="E4" s="9"/>
    </row>
    <row r="5" spans="1:7" x14ac:dyDescent="0.6">
      <c r="A5" s="16"/>
      <c r="B5" s="9"/>
      <c r="C5" s="9"/>
      <c r="D5" s="9"/>
      <c r="E5" s="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6DD6-5FFE-443A-927B-C05C969104E9}">
  <dimension ref="A1:H7"/>
  <sheetViews>
    <sheetView workbookViewId="0">
      <selection activeCell="G3" sqref="G3"/>
    </sheetView>
  </sheetViews>
  <sheetFormatPr defaultRowHeight="15.6" x14ac:dyDescent="0.6"/>
  <cols>
    <col min="5" max="5" width="15.25" bestFit="1" customWidth="1"/>
    <col min="6" max="6" width="10.546875" bestFit="1" customWidth="1"/>
    <col min="8" max="8" width="16.6484375" bestFit="1" customWidth="1"/>
  </cols>
  <sheetData>
    <row r="1" spans="1:8" x14ac:dyDescent="0.6">
      <c r="A1" s="9"/>
      <c r="B1" s="16" t="s">
        <v>45</v>
      </c>
      <c r="C1" s="16">
        <v>0.1</v>
      </c>
      <c r="D1" s="16">
        <v>1</v>
      </c>
    </row>
    <row r="2" spans="1:8" x14ac:dyDescent="0.6">
      <c r="A2" s="16" t="s">
        <v>41</v>
      </c>
      <c r="B2" s="9">
        <v>8</v>
      </c>
      <c r="C2" s="9" t="s">
        <v>48</v>
      </c>
      <c r="D2" s="9" t="s">
        <v>48</v>
      </c>
      <c r="E2" t="s">
        <v>46</v>
      </c>
      <c r="F2" t="s">
        <v>47</v>
      </c>
      <c r="G2" s="9" t="s">
        <v>50</v>
      </c>
      <c r="H2" s="9" t="s">
        <v>51</v>
      </c>
    </row>
    <row r="3" spans="1:8" x14ac:dyDescent="0.6">
      <c r="A3" s="16" t="s">
        <v>42</v>
      </c>
      <c r="B3" s="9">
        <v>4</v>
      </c>
      <c r="C3" s="9" t="s">
        <v>49</v>
      </c>
      <c r="D3" s="9" t="s">
        <v>48</v>
      </c>
      <c r="E3">
        <f>AVERAGE(B2:B3)</f>
        <v>6</v>
      </c>
      <c r="F3" s="2">
        <f>(E3/100)*4000</f>
        <v>240</v>
      </c>
      <c r="G3" s="2">
        <f>AVERAGE(F3:F4)</f>
        <v>2440</v>
      </c>
      <c r="H3" s="2">
        <f>G3*10</f>
        <v>24400</v>
      </c>
    </row>
    <row r="4" spans="1:8" x14ac:dyDescent="0.6">
      <c r="A4" s="16" t="s">
        <v>43</v>
      </c>
      <c r="B4" s="9">
        <v>122</v>
      </c>
      <c r="C4" s="9">
        <v>4</v>
      </c>
      <c r="D4" s="9">
        <v>30</v>
      </c>
      <c r="E4">
        <f>AVERAGE(B4:B5)</f>
        <v>116</v>
      </c>
      <c r="F4" s="2">
        <f>(E4/100)*4000</f>
        <v>4640</v>
      </c>
    </row>
    <row r="5" spans="1:8" x14ac:dyDescent="0.6">
      <c r="A5" s="16" t="s">
        <v>44</v>
      </c>
      <c r="B5" s="9">
        <v>110</v>
      </c>
      <c r="C5" s="9" t="s">
        <v>49</v>
      </c>
      <c r="D5" s="9">
        <v>26</v>
      </c>
    </row>
    <row r="7" spans="1:8" x14ac:dyDescent="0.6">
      <c r="H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22-07-19</vt:lpstr>
      <vt:lpstr>22-9-26</vt:lpstr>
      <vt:lpstr>22-10-3</vt:lpstr>
      <vt:lpstr>22-10-10</vt:lpstr>
      <vt:lpstr>22-10-10 (2)</vt:lpstr>
      <vt:lpstr>22-10-24 </vt:lpstr>
      <vt:lpstr>22-10-27</vt:lpstr>
      <vt:lpstr>Mutant Library EST 11-1-22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Aisling Macaraeg</cp:lastModifiedBy>
  <dcterms:created xsi:type="dcterms:W3CDTF">2022-06-27T20:15:01Z</dcterms:created>
  <dcterms:modified xsi:type="dcterms:W3CDTF">2023-03-06T17:51:42Z</dcterms:modified>
</cp:coreProperties>
</file>