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G:\Shared drives\KRamsey Lab\Aisling Macaraeg\Plating Data\"/>
    </mc:Choice>
  </mc:AlternateContent>
  <xr:revisionPtr revIDLastSave="0" documentId="13_ncr:1_{9E33CD95-9C4E-4687-BCC1-63CC0765EC79}" xr6:coauthVersionLast="47" xr6:coauthVersionMax="47" xr10:uidLastSave="{00000000-0000-0000-0000-000000000000}"/>
  <bookViews>
    <workbookView xWindow="-96" yWindow="-96" windowWidth="23232" windowHeight="12552" firstSheet="1" activeTab="13" xr2:uid="{00000000-000D-0000-FFFF-FFFF00000000}"/>
  </bookViews>
  <sheets>
    <sheet name="schedule" sheetId="1" r:id="rId1"/>
    <sheet name="day 0" sheetId="3" r:id="rId2"/>
    <sheet name="day 1" sheetId="11" r:id="rId3"/>
    <sheet name="day 1 - big" sheetId="10" r:id="rId4"/>
    <sheet name="day 3" sheetId="5" r:id="rId5"/>
    <sheet name="day 3 - big" sheetId="9" r:id="rId6"/>
    <sheet name="day 7" sheetId="12" r:id="rId7"/>
    <sheet name="day 7 - big" sheetId="15" r:id="rId8"/>
    <sheet name="day 14" sheetId="13" r:id="rId9"/>
    <sheet name="day 14 - big" sheetId="14" r:id="rId10"/>
    <sheet name="day 21" sheetId="16" r:id="rId11"/>
    <sheet name="day 28" sheetId="17" r:id="rId12"/>
    <sheet name="day 35" sheetId="18" r:id="rId13"/>
    <sheet name="graph" sheetId="2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2" l="1"/>
  <c r="D7" i="18"/>
  <c r="E7" i="18" s="1"/>
  <c r="D5" i="18"/>
  <c r="E5" i="18" s="1"/>
  <c r="K4" i="18"/>
  <c r="I4" i="18"/>
  <c r="J4" i="18" s="1"/>
  <c r="D3" i="18"/>
  <c r="I3" i="18" s="1"/>
  <c r="J3" i="18" s="1"/>
  <c r="D7" i="17"/>
  <c r="E7" i="17" s="1"/>
  <c r="D5" i="17"/>
  <c r="E5" i="17" s="1"/>
  <c r="K4" i="17"/>
  <c r="I4" i="17"/>
  <c r="J4" i="17" s="1"/>
  <c r="D3" i="17"/>
  <c r="E3" i="18" l="1"/>
  <c r="K3" i="18" s="1"/>
  <c r="I3" i="17"/>
  <c r="J3" i="17" s="1"/>
  <c r="E3" i="17"/>
  <c r="K3" i="17" s="1"/>
  <c r="J3" i="16" l="1"/>
  <c r="D7" i="16"/>
  <c r="E7" i="16" s="1"/>
  <c r="D5" i="16"/>
  <c r="E5" i="16" s="1"/>
  <c r="D3" i="16"/>
  <c r="E3" i="16" s="1"/>
  <c r="I4" i="16" l="1"/>
  <c r="J4" i="16" s="1"/>
  <c r="D8" i="15"/>
  <c r="D7" i="15"/>
  <c r="D6" i="15"/>
  <c r="D5" i="15"/>
  <c r="D4" i="15"/>
  <c r="D3" i="15"/>
  <c r="K8" i="15"/>
  <c r="J8" i="15"/>
  <c r="J7" i="15"/>
  <c r="K7" i="15" s="1"/>
  <c r="J6" i="15"/>
  <c r="K6" i="15" s="1"/>
  <c r="Q4" i="15" s="1"/>
  <c r="J5" i="15"/>
  <c r="K5" i="15" s="1"/>
  <c r="O4" i="15"/>
  <c r="P4" i="15" s="1"/>
  <c r="K4" i="15"/>
  <c r="J4" i="15"/>
  <c r="B8" i="14"/>
  <c r="B7" i="14"/>
  <c r="J7" i="14" s="1"/>
  <c r="K7" i="14" s="1"/>
  <c r="B6" i="14"/>
  <c r="B5" i="14"/>
  <c r="B4" i="14"/>
  <c r="J3" i="14" s="1"/>
  <c r="K8" i="14"/>
  <c r="J8" i="14"/>
  <c r="K6" i="14"/>
  <c r="J6" i="14"/>
  <c r="J5" i="14"/>
  <c r="K5" i="14" s="1"/>
  <c r="O4" i="14"/>
  <c r="P4" i="14" s="1"/>
  <c r="K4" i="14"/>
  <c r="Q4" i="14" s="1"/>
  <c r="J4" i="14"/>
  <c r="I3" i="16" l="1"/>
  <c r="K3" i="16"/>
  <c r="K4" i="16"/>
  <c r="J3" i="15"/>
  <c r="K3" i="15" s="1"/>
  <c r="Q3" i="15" s="1"/>
  <c r="O3" i="15"/>
  <c r="P3" i="15" s="1"/>
  <c r="O3" i="14"/>
  <c r="P3" i="14" s="1"/>
  <c r="K3" i="14"/>
  <c r="Q3" i="14" s="1"/>
  <c r="Q3" i="13"/>
  <c r="P3" i="13"/>
  <c r="O3" i="13"/>
  <c r="J7" i="13"/>
  <c r="J5" i="13"/>
  <c r="J3" i="13"/>
  <c r="Q3" i="12"/>
  <c r="P3" i="12"/>
  <c r="O3" i="12"/>
  <c r="J7" i="12"/>
  <c r="J5" i="12"/>
  <c r="J4" i="12"/>
  <c r="J3" i="12"/>
  <c r="J8" i="13" l="1"/>
  <c r="K8" i="13" s="1"/>
  <c r="K6" i="13"/>
  <c r="J6" i="13"/>
  <c r="K5" i="13"/>
  <c r="O4" i="13"/>
  <c r="P4" i="13" s="1"/>
  <c r="J4" i="13"/>
  <c r="K4" i="13" s="1"/>
  <c r="Q4" i="13" s="1"/>
  <c r="K3" i="13"/>
  <c r="J8" i="12"/>
  <c r="K8" i="12" s="1"/>
  <c r="K7" i="12"/>
  <c r="K6" i="12"/>
  <c r="J6" i="12"/>
  <c r="K5" i="12"/>
  <c r="O4" i="12"/>
  <c r="P4" i="12" s="1"/>
  <c r="K4" i="12"/>
  <c r="Q4" i="12" s="1"/>
  <c r="K3" i="12"/>
  <c r="J8" i="5"/>
  <c r="K8" i="5" s="1"/>
  <c r="K7" i="5"/>
  <c r="J7" i="5"/>
  <c r="O4" i="11"/>
  <c r="O3" i="11"/>
  <c r="K8" i="11"/>
  <c r="K7" i="11"/>
  <c r="K6" i="11"/>
  <c r="K5" i="11"/>
  <c r="K4" i="11"/>
  <c r="K3" i="11"/>
  <c r="J8" i="11"/>
  <c r="J7" i="11"/>
  <c r="J5" i="11"/>
  <c r="J4" i="11"/>
  <c r="J3" i="11"/>
  <c r="J6" i="11"/>
  <c r="K7" i="13" l="1"/>
  <c r="P4" i="11"/>
  <c r="P3" i="11"/>
  <c r="Q3" i="11"/>
  <c r="Q4" i="11"/>
  <c r="E8" i="10" l="1"/>
  <c r="F8" i="10"/>
  <c r="F7" i="10"/>
  <c r="E7" i="10"/>
  <c r="F6" i="10"/>
  <c r="F5" i="10"/>
  <c r="E6" i="10"/>
  <c r="E5" i="10"/>
  <c r="E4" i="10"/>
  <c r="E3" i="10"/>
  <c r="F4" i="10"/>
  <c r="F3" i="10"/>
  <c r="J7" i="10"/>
  <c r="K7" i="10" s="1"/>
  <c r="J5" i="10"/>
  <c r="K5" i="10" s="1"/>
  <c r="J4" i="10"/>
  <c r="E8" i="9"/>
  <c r="J7" i="9" s="1"/>
  <c r="K7" i="9" s="1"/>
  <c r="E6" i="9"/>
  <c r="E5" i="9"/>
  <c r="E4" i="9"/>
  <c r="E3" i="9"/>
  <c r="J8" i="9"/>
  <c r="K8" i="9" s="1"/>
  <c r="J6" i="9"/>
  <c r="K6" i="9" s="1"/>
  <c r="J5" i="9"/>
  <c r="K5" i="9" s="1"/>
  <c r="J4" i="9"/>
  <c r="K4" i="9" s="1"/>
  <c r="J3" i="5"/>
  <c r="J5" i="5"/>
  <c r="O3" i="5" s="1"/>
  <c r="J5" i="3"/>
  <c r="J3" i="3"/>
  <c r="Q4" i="9" l="1"/>
  <c r="O4" i="9"/>
  <c r="P4" i="9" s="1"/>
  <c r="J8" i="10"/>
  <c r="K8" i="10" s="1"/>
  <c r="J6" i="10"/>
  <c r="K6" i="10" s="1"/>
  <c r="O4" i="10"/>
  <c r="P4" i="10" s="1"/>
  <c r="J3" i="10"/>
  <c r="K3" i="10" s="1"/>
  <c r="Q3" i="10" s="1"/>
  <c r="O3" i="10"/>
  <c r="P3" i="10" s="1"/>
  <c r="K4" i="10"/>
  <c r="Q4" i="10" s="1"/>
  <c r="J3" i="9"/>
  <c r="K3" i="9" s="1"/>
  <c r="Q3" i="9" s="1"/>
  <c r="O3" i="9"/>
  <c r="P3" i="9" s="1"/>
  <c r="J6" i="5"/>
  <c r="K6" i="5" s="1"/>
  <c r="K5" i="5"/>
  <c r="Q3" i="5" s="1"/>
  <c r="K4" i="5"/>
  <c r="Q4" i="5" s="1"/>
  <c r="J4" i="5"/>
  <c r="K3" i="5"/>
  <c r="K3" i="3"/>
  <c r="K5" i="3"/>
  <c r="Q3" i="3" s="1"/>
  <c r="J6" i="3"/>
  <c r="K6" i="3" s="1"/>
  <c r="Q4" i="3" s="1"/>
  <c r="K4" i="3"/>
  <c r="J4" i="3"/>
  <c r="O4" i="3" s="1"/>
  <c r="P4" i="3" s="1"/>
  <c r="O4" i="5" l="1"/>
  <c r="P4" i="5" s="1"/>
  <c r="P3" i="5"/>
  <c r="O3" i="3"/>
  <c r="P3" i="3" s="1"/>
</calcChain>
</file>

<file path=xl/sharedStrings.xml><?xml version="1.0" encoding="utf-8"?>
<sst xmlns="http://schemas.openxmlformats.org/spreadsheetml/2006/main" count="249" uniqueCount="47">
  <si>
    <t>Plates</t>
  </si>
  <si>
    <t>Date Plated</t>
  </si>
  <si>
    <t>Day #</t>
  </si>
  <si>
    <t>Date Counted</t>
  </si>
  <si>
    <t xml:space="preserve">Days passed </t>
  </si>
  <si>
    <t>extra observations</t>
  </si>
  <si>
    <t>#1-3 (4C)</t>
  </si>
  <si>
    <t>#4-6 (16C)</t>
  </si>
  <si>
    <t>#7-9 (24C)</t>
  </si>
  <si>
    <t>ask someone to take over?</t>
  </si>
  <si>
    <t>Total Avgs</t>
  </si>
  <si>
    <t>Sample</t>
  </si>
  <si>
    <r>
      <t>4</t>
    </r>
    <r>
      <rPr>
        <b/>
        <sz val="11"/>
        <color theme="1"/>
        <rFont val="Calibri"/>
        <family val="2"/>
      </rPr>
      <t xml:space="preserve">°C </t>
    </r>
  </si>
  <si>
    <r>
      <t>4</t>
    </r>
    <r>
      <rPr>
        <b/>
        <sz val="11"/>
        <color theme="1"/>
        <rFont val="Calibri"/>
        <family val="2"/>
      </rPr>
      <t xml:space="preserve">°C B </t>
    </r>
  </si>
  <si>
    <t>STDVS</t>
  </si>
  <si>
    <t>Day 0</t>
  </si>
  <si>
    <t>Day 1</t>
  </si>
  <si>
    <t>Day 3</t>
  </si>
  <si>
    <t>Day 7</t>
  </si>
  <si>
    <t>Day 14</t>
  </si>
  <si>
    <t>Day 21</t>
  </si>
  <si>
    <t>Day 28</t>
  </si>
  <si>
    <t>Day 35</t>
  </si>
  <si>
    <t>Day 42</t>
  </si>
  <si>
    <t>Dilution Factor Counted</t>
  </si>
  <si>
    <t>Avg. Cells</t>
  </si>
  <si>
    <t>CFU per mL</t>
  </si>
  <si>
    <t>Stdev</t>
  </si>
  <si>
    <t>Dilution Factor</t>
  </si>
  <si>
    <t>Track Plate 1 - 4°C</t>
  </si>
  <si>
    <t>Track Plates 1,2,3</t>
  </si>
  <si>
    <t>make plates early</t>
  </si>
  <si>
    <t>converged</t>
  </si>
  <si>
    <t>conv</t>
  </si>
  <si>
    <t>1-A</t>
  </si>
  <si>
    <t>1-B</t>
  </si>
  <si>
    <t>2-A</t>
  </si>
  <si>
    <t>2-B</t>
  </si>
  <si>
    <t>3-A</t>
  </si>
  <si>
    <t>3-B</t>
  </si>
  <si>
    <t>Samples 1,2,3 - 4°C</t>
  </si>
  <si>
    <t xml:space="preserve">Initial Inoculum </t>
  </si>
  <si>
    <t>Samples 1,2,3 - 4C</t>
  </si>
  <si>
    <r>
      <t>4</t>
    </r>
    <r>
      <rPr>
        <b/>
        <sz val="11"/>
        <color theme="1"/>
        <rFont val="Calibri"/>
        <family val="2"/>
      </rPr>
      <t xml:space="preserve">°C </t>
    </r>
    <r>
      <rPr>
        <b/>
        <sz val="11"/>
        <color theme="1"/>
        <rFont val="Calibri"/>
        <family val="2"/>
        <scheme val="minor"/>
      </rPr>
      <t>A</t>
    </r>
  </si>
  <si>
    <r>
      <t>4</t>
    </r>
    <r>
      <rPr>
        <b/>
        <sz val="11"/>
        <color theme="1"/>
        <rFont val="Calibri"/>
        <family val="2"/>
      </rPr>
      <t>°C C</t>
    </r>
  </si>
  <si>
    <t>All Data</t>
  </si>
  <si>
    <t>300 ul plate 4°C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</si>
</sst>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 applyAlignment="1">
      <alignment horizontal="center"/>
    </xf>
    <xf numFmtId="16" fontId="0" fillId="0" borderId="1" xfId="0" applyNumberFormat="1" applyBorder="1"/>
    <xf numFmtId="14" fontId="0" fillId="0" borderId="1" xfId="0" applyNumberFormat="1" applyBorder="1"/>
    <xf numFmtId="0" fontId="0" fillId="0" borderId="1" xfId="0" applyBorder="1"/>
    <xf numFmtId="0" fontId="3" fillId="0" borderId="2" xfId="0" applyFont="1" applyBorder="1" applyAlignment="1">
      <alignment horizontal="center"/>
    </xf>
    <xf numFmtId="2" fontId="0" fillId="0" borderId="0" xfId="0" applyNumberFormat="1"/>
    <xf numFmtId="11" fontId="0" fillId="0" borderId="0" xfId="0" applyNumberFormat="1"/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3" fillId="0" borderId="1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11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3" fillId="0" borderId="13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0" fillId="0" borderId="0" xfId="0" applyFill="1"/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3" fillId="5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0" fillId="0" borderId="8" xfId="0" applyFill="1" applyBorder="1" applyAlignment="1"/>
    <xf numFmtId="0" fontId="0" fillId="0" borderId="0" xfId="0" applyFill="1" applyAlignment="1"/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0" fillId="0" borderId="0" xfId="0" applyNumberFormat="1"/>
    <xf numFmtId="0" fontId="3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" fontId="0" fillId="0" borderId="0" xfId="0" applyNumberFormat="1" applyFill="1" applyBorder="1"/>
    <xf numFmtId="0" fontId="3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graph!$A$3</c:f>
              <c:strCache>
                <c:ptCount val="1"/>
                <c:pt idx="0">
                  <c:v>4°C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graph!$B$2:$M$2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49</c:v>
                </c:pt>
                <c:pt idx="10">
                  <c:v>56</c:v>
                </c:pt>
                <c:pt idx="11">
                  <c:v>63</c:v>
                </c:pt>
              </c:numCache>
            </c:numRef>
          </c:xVal>
          <c:yVal>
            <c:numRef>
              <c:f>graph!$B$3:$M$3</c:f>
              <c:numCache>
                <c:formatCode>General</c:formatCode>
                <c:ptCount val="12"/>
                <c:pt idx="0">
                  <c:v>28499999.999999996</c:v>
                </c:pt>
                <c:pt idx="1">
                  <c:v>10500000</c:v>
                </c:pt>
                <c:pt idx="2">
                  <c:v>5350000</c:v>
                </c:pt>
                <c:pt idx="3" formatCode="0.00">
                  <c:v>936666.66666666698</c:v>
                </c:pt>
                <c:pt idx="4" formatCode="0.00">
                  <c:v>6833.333333333333</c:v>
                </c:pt>
                <c:pt idx="5" formatCode="0.00">
                  <c:v>45</c:v>
                </c:pt>
                <c:pt idx="6" formatCode="0.00">
                  <c:v>0</c:v>
                </c:pt>
                <c:pt idx="7" formatCode="0.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55-4F3A-89E1-1DF84F998068}"/>
            </c:ext>
          </c:extLst>
        </c:ser>
        <c:ser>
          <c:idx val="1"/>
          <c:order val="1"/>
          <c:tx>
            <c:strRef>
              <c:f>graph!$A$4</c:f>
              <c:strCache>
                <c:ptCount val="1"/>
                <c:pt idx="0">
                  <c:v>4°C B 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graph!$B$2:$M$2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49</c:v>
                </c:pt>
                <c:pt idx="10">
                  <c:v>56</c:v>
                </c:pt>
                <c:pt idx="11">
                  <c:v>63</c:v>
                </c:pt>
              </c:numCache>
            </c:numRef>
          </c:xVal>
          <c:yVal>
            <c:numRef>
              <c:f>graph!$B$4:$M$4</c:f>
              <c:numCache>
                <c:formatCode>General</c:formatCode>
                <c:ptCount val="12"/>
                <c:pt idx="0">
                  <c:v>28499999.999999996</c:v>
                </c:pt>
                <c:pt idx="1">
                  <c:v>7066666.666666667</c:v>
                </c:pt>
                <c:pt idx="2">
                  <c:v>3733333.3333333335</c:v>
                </c:pt>
                <c:pt idx="3">
                  <c:v>628333.33333333337</c:v>
                </c:pt>
                <c:pt idx="4">
                  <c:v>6166.6666666666661</c:v>
                </c:pt>
                <c:pt idx="5">
                  <c:v>45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55-4F3A-89E1-1DF84F998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4831984"/>
        <c:axId val="2034832400"/>
      </c:scatterChart>
      <c:valAx>
        <c:axId val="203483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 Incubated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832400"/>
        <c:crosses val="autoZero"/>
        <c:crossBetween val="midCat"/>
      </c:valAx>
      <c:valAx>
        <c:axId val="203483240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831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331470</xdr:colOff>
      <xdr:row>10</xdr:row>
      <xdr:rowOff>93344</xdr:rowOff>
    </xdr:from>
    <xdr:to>
      <xdr:col>10</xdr:col>
      <xdr:colOff>186690</xdr:colOff>
      <xdr:row>26</xdr:row>
      <xdr:rowOff>64769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989DEB-1944-6EA7-5427-1ACD50306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workbookViewId="0">
      <selection activeCell="E17" sqref="E17"/>
    </sheetView>
  </sheetViews>
  <sheetFormatPr defaultColWidth="8.83984375" defaultRowHeight="14.4" x14ac:dyDescent="0.55000000000000004"/>
  <cols>
    <col min="2" max="2" width="10.15625" bestFit="1" customWidth="1"/>
    <col min="4" max="4" width="11.83984375" bestFit="1" customWidth="1"/>
    <col min="5" max="5" width="11" bestFit="1" customWidth="1"/>
    <col min="6" max="6" width="20.3125" customWidth="1"/>
  </cols>
  <sheetData>
    <row r="1" spans="1:6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5000000000000004">
      <c r="A2" s="2" t="s">
        <v>6</v>
      </c>
      <c r="B2" s="3">
        <v>44734</v>
      </c>
      <c r="C2" s="4">
        <v>0</v>
      </c>
      <c r="D2" s="3">
        <v>44740</v>
      </c>
      <c r="E2" s="4">
        <v>6</v>
      </c>
      <c r="F2" s="4"/>
    </row>
    <row r="3" spans="1:6" x14ac:dyDescent="0.55000000000000004">
      <c r="A3" s="4" t="s">
        <v>7</v>
      </c>
      <c r="B3" s="3">
        <v>44734</v>
      </c>
      <c r="C3" s="4">
        <v>0</v>
      </c>
      <c r="D3" s="3">
        <v>44740</v>
      </c>
      <c r="E3" s="4">
        <v>6</v>
      </c>
      <c r="F3" s="4"/>
    </row>
    <row r="4" spans="1:6" x14ac:dyDescent="0.55000000000000004">
      <c r="A4" s="4" t="s">
        <v>8</v>
      </c>
      <c r="B4" s="3">
        <v>44734</v>
      </c>
      <c r="C4" s="4">
        <v>0</v>
      </c>
      <c r="D4" s="3">
        <v>44740</v>
      </c>
      <c r="E4" s="4">
        <v>6</v>
      </c>
      <c r="F4" s="4"/>
    </row>
    <row r="5" spans="1:6" x14ac:dyDescent="0.55000000000000004">
      <c r="A5" s="2" t="s">
        <v>6</v>
      </c>
      <c r="B5" s="3">
        <v>44735</v>
      </c>
      <c r="C5" s="4">
        <v>1</v>
      </c>
      <c r="D5" s="3">
        <v>44740</v>
      </c>
      <c r="E5" s="4">
        <v>5</v>
      </c>
      <c r="F5" s="4"/>
    </row>
    <row r="6" spans="1:6" x14ac:dyDescent="0.55000000000000004">
      <c r="A6" s="4" t="s">
        <v>7</v>
      </c>
      <c r="B6" s="3">
        <v>44735</v>
      </c>
      <c r="C6" s="4">
        <v>1</v>
      </c>
      <c r="D6" s="3">
        <v>44740</v>
      </c>
      <c r="E6" s="4">
        <v>5</v>
      </c>
      <c r="F6" s="4"/>
    </row>
    <row r="7" spans="1:6" x14ac:dyDescent="0.55000000000000004">
      <c r="A7" s="4" t="s">
        <v>8</v>
      </c>
      <c r="B7" s="3">
        <v>44735</v>
      </c>
      <c r="C7" s="4">
        <v>1</v>
      </c>
      <c r="D7" s="3">
        <v>44740</v>
      </c>
      <c r="E7" s="4">
        <v>5</v>
      </c>
      <c r="F7" s="4"/>
    </row>
    <row r="8" spans="1:6" x14ac:dyDescent="0.55000000000000004">
      <c r="A8" s="2" t="s">
        <v>6</v>
      </c>
      <c r="B8" s="3">
        <v>44737</v>
      </c>
      <c r="C8" s="4">
        <v>3</v>
      </c>
      <c r="D8" s="3">
        <v>44741</v>
      </c>
      <c r="E8" s="4">
        <v>4</v>
      </c>
      <c r="F8" s="4"/>
    </row>
    <row r="9" spans="1:6" x14ac:dyDescent="0.55000000000000004">
      <c r="A9" s="4" t="s">
        <v>7</v>
      </c>
      <c r="B9" s="3">
        <v>44737</v>
      </c>
      <c r="C9" s="4">
        <v>3</v>
      </c>
      <c r="D9" s="3">
        <v>44741</v>
      </c>
      <c r="E9" s="4">
        <v>4</v>
      </c>
      <c r="F9" s="4"/>
    </row>
    <row r="10" spans="1:6" x14ac:dyDescent="0.55000000000000004">
      <c r="A10" s="4" t="s">
        <v>8</v>
      </c>
      <c r="B10" s="3">
        <v>44737</v>
      </c>
      <c r="C10" s="4">
        <v>3</v>
      </c>
      <c r="D10" s="3">
        <v>44741</v>
      </c>
      <c r="E10" s="4">
        <v>4</v>
      </c>
      <c r="F10" s="4"/>
    </row>
    <row r="11" spans="1:6" x14ac:dyDescent="0.55000000000000004">
      <c r="A11" s="2" t="s">
        <v>6</v>
      </c>
      <c r="B11" s="3">
        <v>44741</v>
      </c>
      <c r="C11" s="4">
        <v>7</v>
      </c>
      <c r="D11" s="3">
        <v>44746</v>
      </c>
      <c r="E11" s="4">
        <v>5</v>
      </c>
      <c r="F11" s="4"/>
    </row>
    <row r="12" spans="1:6" x14ac:dyDescent="0.55000000000000004">
      <c r="A12" s="4" t="s">
        <v>7</v>
      </c>
      <c r="B12" s="3">
        <v>44741</v>
      </c>
      <c r="C12" s="4">
        <v>7</v>
      </c>
      <c r="D12" s="3">
        <v>44746</v>
      </c>
      <c r="E12" s="4">
        <v>5</v>
      </c>
      <c r="F12" s="4"/>
    </row>
    <row r="13" spans="1:6" x14ac:dyDescent="0.55000000000000004">
      <c r="A13" s="4" t="s">
        <v>8</v>
      </c>
      <c r="B13" s="3">
        <v>44741</v>
      </c>
      <c r="C13" s="4">
        <v>7</v>
      </c>
      <c r="D13" s="3">
        <v>44746</v>
      </c>
      <c r="E13" s="4">
        <v>5</v>
      </c>
      <c r="F13" s="4"/>
    </row>
    <row r="14" spans="1:6" x14ac:dyDescent="0.55000000000000004">
      <c r="A14" s="2" t="s">
        <v>6</v>
      </c>
      <c r="B14" s="3">
        <v>44748</v>
      </c>
      <c r="C14" s="4">
        <v>14</v>
      </c>
      <c r="D14" s="3">
        <v>44753</v>
      </c>
      <c r="E14" s="4">
        <v>5</v>
      </c>
      <c r="F14" s="4" t="s">
        <v>31</v>
      </c>
    </row>
    <row r="15" spans="1:6" x14ac:dyDescent="0.55000000000000004">
      <c r="A15" s="4" t="s">
        <v>7</v>
      </c>
      <c r="B15" s="3">
        <v>44748</v>
      </c>
      <c r="C15" s="4">
        <v>14</v>
      </c>
      <c r="D15" s="3">
        <v>44753</v>
      </c>
      <c r="E15" s="4">
        <v>5</v>
      </c>
      <c r="F15" s="4"/>
    </row>
    <row r="16" spans="1:6" x14ac:dyDescent="0.55000000000000004">
      <c r="A16" s="4" t="s">
        <v>8</v>
      </c>
      <c r="B16" s="3">
        <v>44748</v>
      </c>
      <c r="C16" s="4">
        <v>14</v>
      </c>
      <c r="D16" s="3">
        <v>44753</v>
      </c>
      <c r="E16" s="4">
        <v>5</v>
      </c>
      <c r="F16" s="4"/>
    </row>
    <row r="17" spans="1:6" x14ac:dyDescent="0.55000000000000004">
      <c r="A17" s="2" t="s">
        <v>6</v>
      </c>
      <c r="B17" s="3">
        <v>44755</v>
      </c>
      <c r="C17" s="4">
        <v>21</v>
      </c>
      <c r="D17" s="3"/>
      <c r="E17" s="4"/>
      <c r="F17" s="4"/>
    </row>
    <row r="18" spans="1:6" x14ac:dyDescent="0.55000000000000004">
      <c r="A18" s="4" t="s">
        <v>7</v>
      </c>
      <c r="B18" s="3">
        <v>44755</v>
      </c>
      <c r="C18" s="4">
        <v>21</v>
      </c>
      <c r="D18" s="3"/>
      <c r="E18" s="4"/>
      <c r="F18" s="4"/>
    </row>
    <row r="19" spans="1:6" x14ac:dyDescent="0.55000000000000004">
      <c r="A19" s="4" t="s">
        <v>8</v>
      </c>
      <c r="B19" s="3">
        <v>44755</v>
      </c>
      <c r="C19" s="4">
        <v>21</v>
      </c>
      <c r="D19" s="3"/>
      <c r="E19" s="4"/>
      <c r="F19" s="4"/>
    </row>
    <row r="20" spans="1:6" x14ac:dyDescent="0.55000000000000004">
      <c r="A20" s="2" t="s">
        <v>6</v>
      </c>
      <c r="B20" s="3">
        <v>44762</v>
      </c>
      <c r="C20" s="4">
        <v>28</v>
      </c>
      <c r="D20" s="3"/>
      <c r="E20" s="4"/>
      <c r="F20" s="4"/>
    </row>
    <row r="21" spans="1:6" x14ac:dyDescent="0.55000000000000004">
      <c r="A21" s="4" t="s">
        <v>7</v>
      </c>
      <c r="B21" s="3">
        <v>44762</v>
      </c>
      <c r="C21" s="4">
        <v>28</v>
      </c>
      <c r="D21" s="3"/>
      <c r="E21" s="4"/>
      <c r="F21" s="4"/>
    </row>
    <row r="22" spans="1:6" x14ac:dyDescent="0.55000000000000004">
      <c r="A22" s="4" t="s">
        <v>8</v>
      </c>
      <c r="B22" s="3">
        <v>44762</v>
      </c>
      <c r="C22" s="4">
        <v>28</v>
      </c>
      <c r="D22" s="3"/>
      <c r="E22" s="4"/>
      <c r="F22" s="4"/>
    </row>
    <row r="23" spans="1:6" x14ac:dyDescent="0.55000000000000004">
      <c r="A23" s="2" t="s">
        <v>6</v>
      </c>
      <c r="B23" s="3">
        <v>44769</v>
      </c>
      <c r="C23" s="4">
        <v>35</v>
      </c>
      <c r="D23" s="3"/>
      <c r="E23" s="4"/>
      <c r="F23" s="4"/>
    </row>
    <row r="24" spans="1:6" x14ac:dyDescent="0.55000000000000004">
      <c r="A24" s="4" t="s">
        <v>7</v>
      </c>
      <c r="B24" s="3">
        <v>44769</v>
      </c>
      <c r="C24" s="4">
        <v>35</v>
      </c>
      <c r="D24" s="3"/>
      <c r="E24" s="4"/>
      <c r="F24" s="4"/>
    </row>
    <row r="25" spans="1:6" x14ac:dyDescent="0.55000000000000004">
      <c r="A25" s="4" t="s">
        <v>8</v>
      </c>
      <c r="B25" s="3">
        <v>44769</v>
      </c>
      <c r="C25" s="4">
        <v>35</v>
      </c>
      <c r="D25" s="3"/>
      <c r="E25" s="4"/>
      <c r="F25" s="4"/>
    </row>
    <row r="26" spans="1:6" x14ac:dyDescent="0.55000000000000004">
      <c r="A26" s="2" t="s">
        <v>6</v>
      </c>
      <c r="B26" s="3">
        <v>44776</v>
      </c>
      <c r="C26" s="4">
        <v>42</v>
      </c>
      <c r="D26" s="4"/>
      <c r="E26" s="4"/>
      <c r="F26" s="4" t="s">
        <v>9</v>
      </c>
    </row>
    <row r="27" spans="1:6" x14ac:dyDescent="0.55000000000000004">
      <c r="A27" s="4" t="s">
        <v>7</v>
      </c>
      <c r="B27" s="3">
        <v>44776</v>
      </c>
      <c r="C27" s="4">
        <v>42</v>
      </c>
      <c r="D27" s="4"/>
      <c r="E27" s="4"/>
      <c r="F27" s="4"/>
    </row>
    <row r="28" spans="1:6" x14ac:dyDescent="0.55000000000000004">
      <c r="A28" s="4" t="s">
        <v>8</v>
      </c>
      <c r="B28" s="3">
        <v>44776</v>
      </c>
      <c r="C28" s="4">
        <v>42</v>
      </c>
      <c r="D28" s="4"/>
      <c r="E28" s="4"/>
      <c r="F28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DD982-A8B4-4F8D-A50C-BFC8639E365B}">
  <dimension ref="A1:R19"/>
  <sheetViews>
    <sheetView workbookViewId="0">
      <selection activeCell="B29" sqref="B29"/>
    </sheetView>
  </sheetViews>
  <sheetFormatPr defaultColWidth="8.83984375" defaultRowHeight="14.4" x14ac:dyDescent="0.55000000000000004"/>
  <sheetData>
    <row r="1" spans="1:18" x14ac:dyDescent="0.55000000000000004">
      <c r="A1" s="52"/>
      <c r="B1" s="68" t="s">
        <v>29</v>
      </c>
      <c r="C1" s="68"/>
      <c r="D1" s="68"/>
      <c r="E1" s="68"/>
      <c r="F1" s="68"/>
      <c r="G1" s="68"/>
      <c r="H1" s="68"/>
      <c r="I1" s="69" t="s">
        <v>24</v>
      </c>
      <c r="J1" s="70" t="s">
        <v>25</v>
      </c>
      <c r="K1" s="67" t="s">
        <v>26</v>
      </c>
      <c r="L1" s="51"/>
      <c r="M1" s="71" t="s">
        <v>30</v>
      </c>
      <c r="N1" s="69" t="s">
        <v>24</v>
      </c>
      <c r="O1" s="70" t="s">
        <v>25</v>
      </c>
      <c r="P1" s="67" t="s">
        <v>26</v>
      </c>
      <c r="Q1" s="52"/>
    </row>
    <row r="2" spans="1:18" x14ac:dyDescent="0.55000000000000004">
      <c r="A2" s="53"/>
      <c r="B2" s="53">
        <v>1</v>
      </c>
      <c r="C2" s="53">
        <v>2</v>
      </c>
      <c r="D2" s="53">
        <v>3</v>
      </c>
      <c r="E2" s="53">
        <v>4</v>
      </c>
      <c r="F2" s="53">
        <v>5</v>
      </c>
      <c r="G2" s="53">
        <v>6</v>
      </c>
      <c r="H2" s="53">
        <v>7</v>
      </c>
      <c r="I2" s="67"/>
      <c r="J2" s="70"/>
      <c r="K2" s="67"/>
      <c r="L2" s="50"/>
      <c r="M2" s="72"/>
      <c r="N2" s="67"/>
      <c r="O2" s="70"/>
      <c r="P2" s="67"/>
      <c r="Q2" s="52" t="s">
        <v>27</v>
      </c>
    </row>
    <row r="3" spans="1:18" x14ac:dyDescent="0.55000000000000004">
      <c r="A3" s="37" t="s">
        <v>34</v>
      </c>
      <c r="B3" s="37">
        <v>24</v>
      </c>
      <c r="C3" s="37"/>
      <c r="D3" s="37"/>
      <c r="E3" s="37"/>
      <c r="F3" s="37"/>
      <c r="G3" s="37"/>
      <c r="H3" s="37"/>
      <c r="I3" s="37">
        <v>1</v>
      </c>
      <c r="J3" s="37">
        <f>(B3+B4)/2</f>
        <v>32</v>
      </c>
      <c r="K3" s="37">
        <f t="shared" ref="K3:K8" si="0">J3/(0.01*I3)</f>
        <v>3200</v>
      </c>
      <c r="L3" s="52"/>
      <c r="M3" s="72"/>
      <c r="N3" s="52">
        <v>1</v>
      </c>
      <c r="O3" s="52">
        <f>AVERAGE(J3,J5,J7)</f>
        <v>61.666666666666664</v>
      </c>
      <c r="P3" s="52">
        <f>O3/(0.01*N3)</f>
        <v>6166.6666666666661</v>
      </c>
      <c r="Q3" s="52">
        <f>STDEV(K3,K5,K7)</f>
        <v>2794.7868135751132</v>
      </c>
    </row>
    <row r="4" spans="1:18" x14ac:dyDescent="0.55000000000000004">
      <c r="A4" s="37" t="s">
        <v>35</v>
      </c>
      <c r="B4" s="37">
        <f>43-3</f>
        <v>40</v>
      </c>
      <c r="C4" s="37"/>
      <c r="D4" s="37"/>
      <c r="E4" s="37"/>
      <c r="F4" s="37"/>
      <c r="G4" s="37"/>
      <c r="H4" s="37"/>
      <c r="I4" s="37">
        <v>1E-4</v>
      </c>
      <c r="J4" s="37">
        <f>(F3)</f>
        <v>0</v>
      </c>
      <c r="K4" s="37">
        <f t="shared" si="0"/>
        <v>0</v>
      </c>
      <c r="L4" s="52"/>
      <c r="M4" s="73"/>
      <c r="N4" s="52">
        <v>1E-4</v>
      </c>
      <c r="O4" s="52">
        <f>AVERAGE(J4,J6,J8)</f>
        <v>0</v>
      </c>
      <c r="P4" s="52">
        <f>O4/(0.01*N4)</f>
        <v>0</v>
      </c>
      <c r="Q4" s="52">
        <f>STDEV(K4,K6,K8)</f>
        <v>0</v>
      </c>
    </row>
    <row r="5" spans="1:18" x14ac:dyDescent="0.55000000000000004">
      <c r="A5" s="34" t="s">
        <v>36</v>
      </c>
      <c r="B5" s="34">
        <f>73-13</f>
        <v>60</v>
      </c>
      <c r="C5" s="34"/>
      <c r="D5" s="34"/>
      <c r="E5" s="34"/>
      <c r="F5" s="34"/>
      <c r="G5" s="34"/>
      <c r="H5" s="34"/>
      <c r="I5" s="34">
        <v>1</v>
      </c>
      <c r="J5" s="34">
        <f>AVERAGE(B5:B6)</f>
        <v>65.5</v>
      </c>
      <c r="K5" s="34">
        <f t="shared" si="0"/>
        <v>6550</v>
      </c>
      <c r="L5" s="50"/>
      <c r="M5" s="50"/>
      <c r="N5" s="50"/>
      <c r="O5" s="50"/>
      <c r="P5" s="50"/>
      <c r="Q5" s="50"/>
      <c r="R5" s="12"/>
    </row>
    <row r="6" spans="1:18" x14ac:dyDescent="0.55000000000000004">
      <c r="A6" s="34" t="s">
        <v>37</v>
      </c>
      <c r="B6" s="34">
        <f>78-7</f>
        <v>71</v>
      </c>
      <c r="C6" s="34"/>
      <c r="D6" s="34"/>
      <c r="E6" s="34"/>
      <c r="F6" s="34"/>
      <c r="G6" s="34"/>
      <c r="H6" s="34"/>
      <c r="I6" s="34">
        <v>1E-4</v>
      </c>
      <c r="J6" s="39">
        <f>(F5+F6)/2</f>
        <v>0</v>
      </c>
      <c r="K6" s="34">
        <f t="shared" si="0"/>
        <v>0</v>
      </c>
      <c r="L6" s="52"/>
      <c r="M6" s="15"/>
      <c r="N6" s="16"/>
      <c r="O6" s="16"/>
      <c r="P6" s="16"/>
      <c r="Q6" s="17"/>
    </row>
    <row r="7" spans="1:18" x14ac:dyDescent="0.55000000000000004">
      <c r="A7" s="37" t="s">
        <v>38</v>
      </c>
      <c r="B7" s="37">
        <f>118-9</f>
        <v>109</v>
      </c>
      <c r="C7" s="37"/>
      <c r="D7" s="37"/>
      <c r="E7" s="37"/>
      <c r="F7" s="37"/>
      <c r="G7" s="37"/>
      <c r="H7" s="37"/>
      <c r="I7" s="37">
        <v>1</v>
      </c>
      <c r="J7" s="37">
        <f>AVERAGE(B7:B8)</f>
        <v>87.5</v>
      </c>
      <c r="K7" s="37">
        <f t="shared" si="0"/>
        <v>8750</v>
      </c>
      <c r="L7" s="52"/>
      <c r="M7" s="18"/>
      <c r="N7" s="19"/>
      <c r="O7" s="19"/>
      <c r="P7" s="19"/>
      <c r="Q7" s="20"/>
    </row>
    <row r="8" spans="1:18" x14ac:dyDescent="0.55000000000000004">
      <c r="A8" s="37" t="s">
        <v>39</v>
      </c>
      <c r="B8" s="37">
        <f>74-8</f>
        <v>66</v>
      </c>
      <c r="C8" s="37"/>
      <c r="D8" s="37"/>
      <c r="E8" s="37"/>
      <c r="F8" s="37"/>
      <c r="G8" s="37"/>
      <c r="H8" s="37"/>
      <c r="I8" s="37">
        <v>1E-4</v>
      </c>
      <c r="J8" s="37">
        <f>(F7+F8)/2</f>
        <v>0</v>
      </c>
      <c r="K8" s="37">
        <f t="shared" si="0"/>
        <v>0</v>
      </c>
      <c r="L8" s="52"/>
      <c r="M8" s="18"/>
      <c r="N8" s="19"/>
      <c r="O8" s="19"/>
      <c r="P8" s="19"/>
      <c r="Q8" s="20"/>
    </row>
    <row r="9" spans="1:18" ht="28.8" x14ac:dyDescent="0.55000000000000004">
      <c r="A9" s="11" t="s">
        <v>28</v>
      </c>
      <c r="B9" s="11">
        <v>1</v>
      </c>
      <c r="C9" s="11">
        <v>0.1</v>
      </c>
      <c r="D9" s="11">
        <v>0.01</v>
      </c>
      <c r="E9" s="11">
        <v>1E-3</v>
      </c>
      <c r="F9" s="11">
        <v>1E-4</v>
      </c>
      <c r="G9" s="11">
        <v>1.0000000000000001E-5</v>
      </c>
      <c r="H9" s="11">
        <v>9.9999999999999995E-7</v>
      </c>
      <c r="I9" s="48"/>
      <c r="L9" s="52"/>
      <c r="M9" s="18"/>
      <c r="N9" s="19"/>
      <c r="O9" s="19"/>
      <c r="P9" s="19"/>
      <c r="Q9" s="20"/>
    </row>
    <row r="10" spans="1:18" x14ac:dyDescent="0.55000000000000004">
      <c r="A10" s="49"/>
      <c r="B10" s="49"/>
      <c r="C10" s="49"/>
      <c r="D10" s="49"/>
      <c r="E10" s="49"/>
      <c r="F10" s="49"/>
      <c r="G10" s="49"/>
      <c r="H10" s="49"/>
      <c r="I10" s="49"/>
      <c r="J10" s="50"/>
      <c r="K10" s="50"/>
      <c r="L10" s="50"/>
      <c r="M10" s="18"/>
      <c r="N10" s="19"/>
      <c r="O10" s="19"/>
      <c r="P10" s="19"/>
      <c r="Q10" s="20"/>
      <c r="R10" s="12"/>
    </row>
    <row r="11" spans="1:18" x14ac:dyDescent="0.55000000000000004">
      <c r="A11" s="49"/>
      <c r="B11" s="49"/>
      <c r="C11" s="49"/>
      <c r="D11" s="49"/>
      <c r="E11" s="49"/>
      <c r="F11" s="49"/>
      <c r="G11" s="49"/>
      <c r="H11" s="49"/>
      <c r="I11" s="49"/>
      <c r="J11" s="52"/>
      <c r="K11" s="52"/>
      <c r="L11" s="52"/>
      <c r="M11" s="18"/>
      <c r="N11" s="19"/>
      <c r="O11" s="19"/>
      <c r="P11" s="19"/>
      <c r="Q11" s="20"/>
    </row>
    <row r="12" spans="1:18" x14ac:dyDescent="0.55000000000000004">
      <c r="A12" s="49"/>
      <c r="B12" s="49"/>
      <c r="C12" s="49"/>
      <c r="D12" s="49"/>
      <c r="E12" s="49"/>
      <c r="F12" s="49"/>
      <c r="G12" s="49"/>
      <c r="H12" s="49"/>
      <c r="I12" s="49"/>
      <c r="J12" s="52"/>
      <c r="K12" s="52"/>
      <c r="L12" s="52"/>
      <c r="M12" s="18"/>
      <c r="N12" s="19"/>
      <c r="O12" s="19"/>
      <c r="P12" s="19"/>
      <c r="Q12" s="20"/>
    </row>
    <row r="13" spans="1:18" x14ac:dyDescent="0.55000000000000004">
      <c r="A13" s="49"/>
      <c r="B13" s="49"/>
      <c r="C13" s="49"/>
      <c r="D13" s="49"/>
      <c r="E13" s="49"/>
      <c r="F13" s="49"/>
      <c r="G13" s="49"/>
      <c r="H13" s="49"/>
      <c r="I13" s="49"/>
      <c r="L13" s="52"/>
      <c r="M13" s="18"/>
      <c r="N13" s="19"/>
      <c r="O13" s="19"/>
      <c r="P13" s="19"/>
      <c r="Q13" s="20"/>
    </row>
    <row r="14" spans="1:18" x14ac:dyDescent="0.55000000000000004">
      <c r="A14" s="49"/>
      <c r="B14" s="49"/>
      <c r="C14" s="49"/>
      <c r="D14" s="49"/>
      <c r="E14" s="49"/>
      <c r="F14" s="49"/>
      <c r="G14" s="49"/>
      <c r="H14" s="49"/>
      <c r="I14" s="49"/>
      <c r="L14" s="52"/>
      <c r="M14" s="21"/>
      <c r="N14" s="22"/>
      <c r="O14" s="22"/>
      <c r="P14" s="22"/>
      <c r="Q14" s="23"/>
    </row>
    <row r="15" spans="1:18" x14ac:dyDescent="0.55000000000000004">
      <c r="A15" s="49"/>
      <c r="B15" s="49"/>
      <c r="C15" s="49"/>
      <c r="D15" s="49"/>
      <c r="E15" s="49"/>
      <c r="F15" s="49"/>
      <c r="G15" s="49"/>
      <c r="H15" s="49"/>
      <c r="I15" s="49"/>
      <c r="J15" s="11"/>
      <c r="K15" s="11"/>
      <c r="L15" s="50"/>
      <c r="M15" s="50"/>
      <c r="N15" s="50"/>
      <c r="O15" s="50"/>
      <c r="P15" s="50"/>
      <c r="Q15" s="50"/>
      <c r="R15" s="12"/>
    </row>
    <row r="16" spans="1:18" x14ac:dyDescent="0.55000000000000004">
      <c r="A16" s="49"/>
      <c r="B16" s="49"/>
      <c r="C16" s="49"/>
      <c r="D16" s="49"/>
      <c r="E16" s="49"/>
      <c r="F16" s="49"/>
      <c r="G16" s="49"/>
      <c r="H16" s="49"/>
      <c r="I16" s="49"/>
      <c r="J16" s="14"/>
      <c r="K16" s="14"/>
      <c r="L16" s="13"/>
      <c r="M16" s="52"/>
      <c r="N16" s="52"/>
      <c r="O16" s="52"/>
      <c r="P16" s="52"/>
      <c r="Q16" s="52"/>
    </row>
    <row r="17" spans="1:17" x14ac:dyDescent="0.55000000000000004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52"/>
      <c r="N17" s="52"/>
      <c r="O17" s="52"/>
      <c r="P17" s="52"/>
      <c r="Q17" s="52"/>
    </row>
    <row r="18" spans="1:17" x14ac:dyDescent="0.55000000000000004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7" x14ac:dyDescent="0.55000000000000004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</sheetData>
  <mergeCells count="8">
    <mergeCell ref="O1:O2"/>
    <mergeCell ref="P1:P2"/>
    <mergeCell ref="B1:H1"/>
    <mergeCell ref="I1:I2"/>
    <mergeCell ref="J1:J2"/>
    <mergeCell ref="K1:K2"/>
    <mergeCell ref="M1:M4"/>
    <mergeCell ref="N1:N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7D754-5B98-4637-9670-62A47459D04A}">
  <dimension ref="A1:L19"/>
  <sheetViews>
    <sheetView workbookViewId="0">
      <selection activeCell="L16" sqref="L16"/>
    </sheetView>
  </sheetViews>
  <sheetFormatPr defaultColWidth="8.83984375" defaultRowHeight="14.4" x14ac:dyDescent="0.55000000000000004"/>
  <cols>
    <col min="2" max="2" width="13.1015625" bestFit="1" customWidth="1"/>
  </cols>
  <sheetData>
    <row r="1" spans="1:12" x14ac:dyDescent="0.55000000000000004">
      <c r="A1" s="57"/>
      <c r="B1" s="55" t="s">
        <v>46</v>
      </c>
      <c r="C1" s="69" t="s">
        <v>24</v>
      </c>
      <c r="D1" s="70" t="s">
        <v>25</v>
      </c>
      <c r="E1" s="67" t="s">
        <v>26</v>
      </c>
      <c r="F1" s="56"/>
      <c r="G1" s="71" t="s">
        <v>30</v>
      </c>
      <c r="H1" s="69" t="s">
        <v>24</v>
      </c>
      <c r="I1" s="70" t="s">
        <v>25</v>
      </c>
      <c r="J1" s="67" t="s">
        <v>26</v>
      </c>
      <c r="K1" s="57"/>
    </row>
    <row r="2" spans="1:12" x14ac:dyDescent="0.55000000000000004">
      <c r="A2" s="58"/>
      <c r="B2" s="58">
        <v>1</v>
      </c>
      <c r="C2" s="67"/>
      <c r="D2" s="70"/>
      <c r="E2" s="67"/>
      <c r="F2" s="54"/>
      <c r="G2" s="72"/>
      <c r="H2" s="67"/>
      <c r="I2" s="70"/>
      <c r="J2" s="67"/>
      <c r="K2" s="57" t="s">
        <v>27</v>
      </c>
    </row>
    <row r="3" spans="1:12" x14ac:dyDescent="0.55000000000000004">
      <c r="A3" s="37" t="s">
        <v>34</v>
      </c>
      <c r="B3" s="37">
        <v>20</v>
      </c>
      <c r="C3" s="37"/>
      <c r="D3" s="37">
        <f>(B3+B4)/2</f>
        <v>19.5</v>
      </c>
      <c r="E3" s="37">
        <f>D3/0.3</f>
        <v>65</v>
      </c>
      <c r="F3" s="57"/>
      <c r="G3" s="72"/>
      <c r="H3" s="57">
        <v>300</v>
      </c>
      <c r="I3" s="57">
        <f>AVERAGE(D3,D5,D7)</f>
        <v>13.5</v>
      </c>
      <c r="J3" s="57">
        <f>I3/0.3</f>
        <v>45</v>
      </c>
      <c r="K3" s="57">
        <f>STDEV(E3,E5,E7)</f>
        <v>24.037008503093272</v>
      </c>
    </row>
    <row r="4" spans="1:12" x14ac:dyDescent="0.55000000000000004">
      <c r="A4" s="37" t="s">
        <v>35</v>
      </c>
      <c r="B4" s="37">
        <v>19</v>
      </c>
      <c r="C4" s="37"/>
      <c r="D4" s="37"/>
      <c r="E4" s="37"/>
      <c r="F4" s="57"/>
      <c r="G4" s="73"/>
      <c r="H4" s="57">
        <v>1E-4</v>
      </c>
      <c r="I4" s="57" t="e">
        <f>AVERAGE(D4,D6,D8)</f>
        <v>#DIV/0!</v>
      </c>
      <c r="J4" s="57" t="e">
        <f>I4/(0.01*H4)</f>
        <v>#DIV/0!</v>
      </c>
      <c r="K4" s="57" t="e">
        <f>STDEV(E4,E6,E8)</f>
        <v>#DIV/0!</v>
      </c>
    </row>
    <row r="5" spans="1:12" x14ac:dyDescent="0.55000000000000004">
      <c r="A5" s="34" t="s">
        <v>36</v>
      </c>
      <c r="B5" s="34">
        <v>15</v>
      </c>
      <c r="C5" s="34"/>
      <c r="D5" s="34">
        <f>AVERAGE(B5:B6)</f>
        <v>15.5</v>
      </c>
      <c r="E5" s="34">
        <f>D5/0.3</f>
        <v>51.666666666666671</v>
      </c>
      <c r="F5" s="54"/>
      <c r="G5" s="54"/>
      <c r="H5" s="54"/>
      <c r="I5" s="54"/>
      <c r="J5" s="54"/>
      <c r="K5" s="54"/>
      <c r="L5" s="12"/>
    </row>
    <row r="6" spans="1:12" x14ac:dyDescent="0.55000000000000004">
      <c r="A6" s="34" t="s">
        <v>37</v>
      </c>
      <c r="B6" s="34">
        <v>16</v>
      </c>
      <c r="C6" s="34"/>
      <c r="D6" s="39"/>
      <c r="E6" s="34"/>
      <c r="F6" s="57"/>
      <c r="G6" s="15"/>
      <c r="H6" s="16"/>
      <c r="I6" s="16"/>
      <c r="J6" s="16"/>
      <c r="K6" s="17"/>
    </row>
    <row r="7" spans="1:12" x14ac:dyDescent="0.55000000000000004">
      <c r="A7" s="37" t="s">
        <v>38</v>
      </c>
      <c r="B7" s="37">
        <v>11</v>
      </c>
      <c r="C7" s="37"/>
      <c r="D7" s="37">
        <f>AVERAGE(B7:B8)</f>
        <v>5.5</v>
      </c>
      <c r="E7" s="37">
        <f>D7/0.3</f>
        <v>18.333333333333336</v>
      </c>
      <c r="F7" s="57"/>
      <c r="G7" s="18"/>
      <c r="H7" s="19"/>
      <c r="I7" s="19"/>
      <c r="J7" s="19"/>
      <c r="K7" s="20"/>
    </row>
    <row r="8" spans="1:12" x14ac:dyDescent="0.55000000000000004">
      <c r="A8" s="37" t="s">
        <v>39</v>
      </c>
      <c r="B8" s="37">
        <v>0</v>
      </c>
      <c r="C8" s="37"/>
      <c r="D8" s="37"/>
      <c r="E8" s="37"/>
      <c r="F8" s="57"/>
      <c r="G8" s="18"/>
      <c r="H8" s="19"/>
      <c r="I8" s="19"/>
      <c r="J8" s="19"/>
      <c r="K8" s="20"/>
    </row>
    <row r="9" spans="1:12" ht="28.8" x14ac:dyDescent="0.55000000000000004">
      <c r="A9" s="11" t="s">
        <v>28</v>
      </c>
      <c r="B9" s="11">
        <v>300</v>
      </c>
      <c r="C9" s="48"/>
      <c r="F9" s="57"/>
      <c r="G9" s="18"/>
      <c r="H9" s="19"/>
      <c r="I9" s="19"/>
      <c r="J9" s="19"/>
      <c r="K9" s="20"/>
    </row>
    <row r="10" spans="1:12" x14ac:dyDescent="0.55000000000000004">
      <c r="A10" s="49"/>
      <c r="B10" s="49"/>
      <c r="C10" s="49"/>
      <c r="D10" s="54"/>
      <c r="E10" s="54"/>
      <c r="F10" s="54"/>
      <c r="G10" s="18"/>
      <c r="H10" s="19"/>
      <c r="I10" s="19"/>
      <c r="J10" s="19"/>
      <c r="K10" s="20"/>
      <c r="L10" s="12"/>
    </row>
    <row r="11" spans="1:12" x14ac:dyDescent="0.55000000000000004">
      <c r="A11" s="49"/>
      <c r="B11" s="49"/>
      <c r="C11" s="49"/>
      <c r="D11" s="57"/>
      <c r="E11" s="57"/>
      <c r="F11" s="57"/>
      <c r="G11" s="18"/>
      <c r="H11" s="19"/>
      <c r="I11" s="19"/>
      <c r="J11" s="19"/>
      <c r="K11" s="20"/>
    </row>
    <row r="12" spans="1:12" x14ac:dyDescent="0.55000000000000004">
      <c r="A12" s="49"/>
      <c r="B12" s="49"/>
      <c r="C12" s="49"/>
      <c r="D12" s="57"/>
      <c r="E12" s="57"/>
      <c r="F12" s="57"/>
      <c r="G12" s="18"/>
      <c r="H12" s="19"/>
      <c r="I12" s="19"/>
      <c r="J12" s="19"/>
      <c r="K12" s="20"/>
    </row>
    <row r="13" spans="1:12" x14ac:dyDescent="0.55000000000000004">
      <c r="A13" s="49"/>
      <c r="B13" s="49"/>
      <c r="C13" s="49"/>
      <c r="F13" s="57"/>
      <c r="G13" s="18"/>
      <c r="H13" s="19"/>
      <c r="I13" s="19"/>
      <c r="J13" s="19"/>
      <c r="K13" s="20"/>
    </row>
    <row r="14" spans="1:12" x14ac:dyDescent="0.55000000000000004">
      <c r="A14" s="49"/>
      <c r="B14" s="49"/>
      <c r="C14" s="49"/>
      <c r="F14" s="57"/>
      <c r="G14" s="21"/>
      <c r="H14" s="22"/>
      <c r="I14" s="22"/>
      <c r="J14" s="22"/>
      <c r="K14" s="23"/>
    </row>
    <row r="15" spans="1:12" x14ac:dyDescent="0.55000000000000004">
      <c r="A15" s="49"/>
      <c r="B15" s="49"/>
      <c r="C15" s="49"/>
      <c r="D15" s="11"/>
      <c r="E15" s="11"/>
      <c r="F15" s="54"/>
      <c r="G15" s="54"/>
      <c r="H15" s="54"/>
      <c r="I15" s="54"/>
      <c r="J15" s="54"/>
      <c r="K15" s="54"/>
      <c r="L15" s="12"/>
    </row>
    <row r="16" spans="1:12" x14ac:dyDescent="0.55000000000000004">
      <c r="A16" s="49"/>
      <c r="B16" s="49"/>
      <c r="C16" s="49"/>
      <c r="D16" s="14"/>
      <c r="E16" s="14"/>
      <c r="F16" s="13"/>
      <c r="G16" s="57"/>
      <c r="H16" s="57"/>
      <c r="I16" s="57"/>
      <c r="J16" s="57"/>
      <c r="K16" s="57"/>
    </row>
    <row r="17" spans="1:11" x14ac:dyDescent="0.55000000000000004">
      <c r="A17" s="14"/>
      <c r="B17" s="14"/>
      <c r="C17" s="14"/>
      <c r="D17" s="14"/>
      <c r="E17" s="14"/>
      <c r="F17" s="13"/>
      <c r="G17" s="57"/>
      <c r="H17" s="57"/>
      <c r="I17" s="57"/>
      <c r="J17" s="57"/>
      <c r="K17" s="57"/>
    </row>
    <row r="18" spans="1:11" x14ac:dyDescent="0.55000000000000004">
      <c r="A18" s="14"/>
      <c r="B18" s="14"/>
      <c r="C18" s="14"/>
      <c r="D18" s="14"/>
      <c r="E18" s="14"/>
    </row>
    <row r="19" spans="1:11" x14ac:dyDescent="0.55000000000000004">
      <c r="A19" s="14"/>
      <c r="B19" s="14"/>
      <c r="C19" s="14"/>
      <c r="D19" s="14"/>
      <c r="E19" s="14"/>
    </row>
  </sheetData>
  <mergeCells count="7">
    <mergeCell ref="I1:I2"/>
    <mergeCell ref="J1:J2"/>
    <mergeCell ref="C1:C2"/>
    <mergeCell ref="D1:D2"/>
    <mergeCell ref="E1:E2"/>
    <mergeCell ref="G1:G4"/>
    <mergeCell ref="H1:H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265B2-27CF-4ABD-A31A-88B0AF8EA615}">
  <dimension ref="A1:L19"/>
  <sheetViews>
    <sheetView workbookViewId="0">
      <selection activeCell="J20" sqref="J20"/>
    </sheetView>
  </sheetViews>
  <sheetFormatPr defaultColWidth="8.83984375" defaultRowHeight="14.4" x14ac:dyDescent="0.55000000000000004"/>
  <cols>
    <col min="2" max="2" width="13.1015625" bestFit="1" customWidth="1"/>
  </cols>
  <sheetData>
    <row r="1" spans="1:12" x14ac:dyDescent="0.55000000000000004">
      <c r="A1" s="64"/>
      <c r="B1" s="62" t="s">
        <v>46</v>
      </c>
      <c r="C1" s="69" t="s">
        <v>24</v>
      </c>
      <c r="D1" s="70" t="s">
        <v>25</v>
      </c>
      <c r="E1" s="67" t="s">
        <v>26</v>
      </c>
      <c r="F1" s="63"/>
      <c r="G1" s="71" t="s">
        <v>30</v>
      </c>
      <c r="H1" s="69" t="s">
        <v>24</v>
      </c>
      <c r="I1" s="70" t="s">
        <v>25</v>
      </c>
      <c r="J1" s="67" t="s">
        <v>26</v>
      </c>
      <c r="K1" s="64"/>
    </row>
    <row r="2" spans="1:12" x14ac:dyDescent="0.55000000000000004">
      <c r="A2" s="65"/>
      <c r="B2" s="65">
        <v>1</v>
      </c>
      <c r="C2" s="67"/>
      <c r="D2" s="70"/>
      <c r="E2" s="67"/>
      <c r="F2" s="61"/>
      <c r="G2" s="72"/>
      <c r="H2" s="67"/>
      <c r="I2" s="70"/>
      <c r="J2" s="67"/>
      <c r="K2" s="64" t="s">
        <v>27</v>
      </c>
    </row>
    <row r="3" spans="1:12" x14ac:dyDescent="0.55000000000000004">
      <c r="A3" s="37" t="s">
        <v>34</v>
      </c>
      <c r="B3" s="37">
        <v>0</v>
      </c>
      <c r="C3" s="37"/>
      <c r="D3" s="37">
        <f>(B3+B4)/2</f>
        <v>0</v>
      </c>
      <c r="E3" s="37">
        <f>D3/0.3</f>
        <v>0</v>
      </c>
      <c r="F3" s="64"/>
      <c r="G3" s="72"/>
      <c r="H3" s="64">
        <v>300</v>
      </c>
      <c r="I3" s="64">
        <f>AVERAGE(D3,D5,D7)</f>
        <v>0</v>
      </c>
      <c r="J3" s="64">
        <f>I3/0.3</f>
        <v>0</v>
      </c>
      <c r="K3" s="64">
        <f>STDEV(E3,E5,E7)</f>
        <v>0</v>
      </c>
    </row>
    <row r="4" spans="1:12" x14ac:dyDescent="0.55000000000000004">
      <c r="A4" s="37" t="s">
        <v>35</v>
      </c>
      <c r="B4" s="37">
        <v>0</v>
      </c>
      <c r="C4" s="37"/>
      <c r="D4" s="37"/>
      <c r="E4" s="37"/>
      <c r="F4" s="64"/>
      <c r="G4" s="73"/>
      <c r="H4" s="64">
        <v>1E-4</v>
      </c>
      <c r="I4" s="64" t="e">
        <f>AVERAGE(D4,D6,D8)</f>
        <v>#DIV/0!</v>
      </c>
      <c r="J4" s="64" t="e">
        <f>I4/(0.01*H4)</f>
        <v>#DIV/0!</v>
      </c>
      <c r="K4" s="64" t="e">
        <f>STDEV(E4,E6,E8)</f>
        <v>#DIV/0!</v>
      </c>
    </row>
    <row r="5" spans="1:12" x14ac:dyDescent="0.55000000000000004">
      <c r="A5" s="34" t="s">
        <v>36</v>
      </c>
      <c r="B5" s="34">
        <v>0</v>
      </c>
      <c r="C5" s="34"/>
      <c r="D5" s="34">
        <f>AVERAGE(B5:B6)</f>
        <v>0</v>
      </c>
      <c r="E5" s="34">
        <f>D5/0.3</f>
        <v>0</v>
      </c>
      <c r="F5" s="61"/>
      <c r="G5" s="61"/>
      <c r="H5" s="61"/>
      <c r="I5" s="61"/>
      <c r="J5" s="61"/>
      <c r="K5" s="61"/>
      <c r="L5" s="12"/>
    </row>
    <row r="6" spans="1:12" x14ac:dyDescent="0.55000000000000004">
      <c r="A6" s="34" t="s">
        <v>37</v>
      </c>
      <c r="B6" s="34">
        <v>0</v>
      </c>
      <c r="C6" s="34"/>
      <c r="D6" s="39"/>
      <c r="E6" s="34"/>
      <c r="F6" s="64"/>
      <c r="G6" s="15"/>
      <c r="H6" s="16"/>
      <c r="I6" s="16"/>
      <c r="J6" s="16"/>
      <c r="K6" s="17"/>
    </row>
    <row r="7" spans="1:12" x14ac:dyDescent="0.55000000000000004">
      <c r="A7" s="37" t="s">
        <v>38</v>
      </c>
      <c r="B7" s="37">
        <v>0</v>
      </c>
      <c r="C7" s="37"/>
      <c r="D7" s="37">
        <f>AVERAGE(B7:B8)</f>
        <v>0</v>
      </c>
      <c r="E7" s="37">
        <f>D7/0.3</f>
        <v>0</v>
      </c>
      <c r="F7" s="64"/>
      <c r="G7" s="18"/>
      <c r="H7" s="19"/>
      <c r="I7" s="19"/>
      <c r="J7" s="19"/>
      <c r="K7" s="20"/>
    </row>
    <row r="8" spans="1:12" x14ac:dyDescent="0.55000000000000004">
      <c r="A8" s="37" t="s">
        <v>39</v>
      </c>
      <c r="B8" s="37">
        <v>0</v>
      </c>
      <c r="C8" s="37"/>
      <c r="D8" s="37"/>
      <c r="E8" s="37"/>
      <c r="F8" s="64"/>
      <c r="G8" s="18"/>
      <c r="H8" s="19"/>
      <c r="I8" s="19"/>
      <c r="J8" s="19"/>
      <c r="K8" s="20"/>
    </row>
    <row r="9" spans="1:12" ht="28.8" x14ac:dyDescent="0.55000000000000004">
      <c r="A9" s="11" t="s">
        <v>28</v>
      </c>
      <c r="B9" s="11">
        <v>300</v>
      </c>
      <c r="C9" s="48"/>
      <c r="F9" s="64"/>
      <c r="G9" s="18"/>
      <c r="H9" s="19"/>
      <c r="I9" s="19"/>
      <c r="J9" s="19"/>
      <c r="K9" s="20"/>
    </row>
    <row r="10" spans="1:12" x14ac:dyDescent="0.55000000000000004">
      <c r="A10" s="49"/>
      <c r="B10" s="49"/>
      <c r="C10" s="49"/>
      <c r="D10" s="61"/>
      <c r="E10" s="61"/>
      <c r="F10" s="61"/>
      <c r="G10" s="18"/>
      <c r="H10" s="19"/>
      <c r="I10" s="19"/>
      <c r="J10" s="19"/>
      <c r="K10" s="20"/>
      <c r="L10" s="12"/>
    </row>
    <row r="11" spans="1:12" x14ac:dyDescent="0.55000000000000004">
      <c r="A11" s="49"/>
      <c r="B11" s="49"/>
      <c r="C11" s="49"/>
      <c r="D11" s="64"/>
      <c r="E11" s="64"/>
      <c r="F11" s="64"/>
      <c r="G11" s="18"/>
      <c r="H11" s="19"/>
      <c r="I11" s="19"/>
      <c r="J11" s="19"/>
      <c r="K11" s="20"/>
    </row>
    <row r="12" spans="1:12" x14ac:dyDescent="0.55000000000000004">
      <c r="A12" s="49"/>
      <c r="B12" s="49"/>
      <c r="C12" s="49"/>
      <c r="D12" s="64"/>
      <c r="E12" s="64"/>
      <c r="F12" s="64"/>
      <c r="G12" s="18"/>
      <c r="H12" s="19"/>
      <c r="I12" s="19"/>
      <c r="J12" s="19"/>
      <c r="K12" s="20"/>
    </row>
    <row r="13" spans="1:12" x14ac:dyDescent="0.55000000000000004">
      <c r="A13" s="49"/>
      <c r="B13" s="49"/>
      <c r="C13" s="49"/>
      <c r="F13" s="64"/>
      <c r="G13" s="18"/>
      <c r="H13" s="19"/>
      <c r="I13" s="19"/>
      <c r="J13" s="19"/>
      <c r="K13" s="20"/>
    </row>
    <row r="14" spans="1:12" x14ac:dyDescent="0.55000000000000004">
      <c r="A14" s="49"/>
      <c r="B14" s="49"/>
      <c r="C14" s="49"/>
      <c r="F14" s="64"/>
      <c r="G14" s="21"/>
      <c r="H14" s="22"/>
      <c r="I14" s="22"/>
      <c r="J14" s="22"/>
      <c r="K14" s="23"/>
    </row>
    <row r="15" spans="1:12" x14ac:dyDescent="0.55000000000000004">
      <c r="A15" s="49"/>
      <c r="B15" s="49"/>
      <c r="C15" s="49"/>
      <c r="D15" s="11"/>
      <c r="E15" s="11"/>
      <c r="F15" s="61"/>
      <c r="G15" s="61"/>
      <c r="H15" s="61"/>
      <c r="I15" s="61"/>
      <c r="J15" s="61"/>
      <c r="K15" s="61"/>
      <c r="L15" s="12"/>
    </row>
    <row r="16" spans="1:12" x14ac:dyDescent="0.55000000000000004">
      <c r="A16" s="49"/>
      <c r="B16" s="49"/>
      <c r="C16" s="49"/>
      <c r="D16" s="14"/>
      <c r="E16" s="14"/>
      <c r="F16" s="13"/>
      <c r="G16" s="64"/>
      <c r="H16" s="64"/>
      <c r="I16" s="64"/>
      <c r="J16" s="64"/>
      <c r="K16" s="64"/>
    </row>
    <row r="17" spans="1:11" x14ac:dyDescent="0.55000000000000004">
      <c r="A17" s="14"/>
      <c r="B17" s="14"/>
      <c r="C17" s="14"/>
      <c r="D17" s="14"/>
      <c r="E17" s="14"/>
      <c r="F17" s="13"/>
      <c r="G17" s="64"/>
      <c r="H17" s="64"/>
      <c r="I17" s="64"/>
      <c r="J17" s="64"/>
      <c r="K17" s="64"/>
    </row>
    <row r="18" spans="1:11" x14ac:dyDescent="0.55000000000000004">
      <c r="A18" s="14"/>
      <c r="B18" s="14"/>
      <c r="C18" s="14"/>
      <c r="D18" s="14"/>
      <c r="E18" s="14"/>
    </row>
    <row r="19" spans="1:11" x14ac:dyDescent="0.55000000000000004">
      <c r="A19" s="14"/>
      <c r="B19" s="14"/>
      <c r="C19" s="14"/>
      <c r="D19" s="14"/>
      <c r="E19" s="14"/>
    </row>
  </sheetData>
  <mergeCells count="7">
    <mergeCell ref="J1:J2"/>
    <mergeCell ref="C1:C2"/>
    <mergeCell ref="D1:D2"/>
    <mergeCell ref="E1:E2"/>
    <mergeCell ref="G1:G4"/>
    <mergeCell ref="H1:H2"/>
    <mergeCell ref="I1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E0C28-30E5-4476-88D7-E7F414A190F6}">
  <dimension ref="A1:L19"/>
  <sheetViews>
    <sheetView workbookViewId="0">
      <selection activeCell="I18" sqref="I18"/>
    </sheetView>
  </sheetViews>
  <sheetFormatPr defaultColWidth="8.83984375" defaultRowHeight="14.4" x14ac:dyDescent="0.55000000000000004"/>
  <cols>
    <col min="2" max="2" width="13.1015625" bestFit="1" customWidth="1"/>
  </cols>
  <sheetData>
    <row r="1" spans="1:12" x14ac:dyDescent="0.55000000000000004">
      <c r="A1" s="64"/>
      <c r="B1" s="62" t="s">
        <v>46</v>
      </c>
      <c r="C1" s="69" t="s">
        <v>24</v>
      </c>
      <c r="D1" s="70" t="s">
        <v>25</v>
      </c>
      <c r="E1" s="67" t="s">
        <v>26</v>
      </c>
      <c r="F1" s="63"/>
      <c r="G1" s="71" t="s">
        <v>30</v>
      </c>
      <c r="H1" s="69" t="s">
        <v>24</v>
      </c>
      <c r="I1" s="70" t="s">
        <v>25</v>
      </c>
      <c r="J1" s="67" t="s">
        <v>26</v>
      </c>
      <c r="K1" s="64"/>
    </row>
    <row r="2" spans="1:12" x14ac:dyDescent="0.55000000000000004">
      <c r="A2" s="65"/>
      <c r="B2" s="65">
        <v>1</v>
      </c>
      <c r="C2" s="67"/>
      <c r="D2" s="70"/>
      <c r="E2" s="67"/>
      <c r="F2" s="61"/>
      <c r="G2" s="72"/>
      <c r="H2" s="67"/>
      <c r="I2" s="70"/>
      <c r="J2" s="67"/>
      <c r="K2" s="64" t="s">
        <v>27</v>
      </c>
    </row>
    <row r="3" spans="1:12" x14ac:dyDescent="0.55000000000000004">
      <c r="A3" s="37" t="s">
        <v>34</v>
      </c>
      <c r="B3" s="37">
        <v>0</v>
      </c>
      <c r="C3" s="37"/>
      <c r="D3" s="37">
        <f>(B3+B4)/2</f>
        <v>0</v>
      </c>
      <c r="E3" s="37">
        <f>D3/0.3</f>
        <v>0</v>
      </c>
      <c r="F3" s="64"/>
      <c r="G3" s="72"/>
      <c r="H3" s="64">
        <v>300</v>
      </c>
      <c r="I3" s="64">
        <f>AVERAGE(D3,D5,D7)</f>
        <v>0</v>
      </c>
      <c r="J3" s="64">
        <f>I3/0.3</f>
        <v>0</v>
      </c>
      <c r="K3" s="64">
        <f>STDEV(E3,E5,E7)</f>
        <v>0</v>
      </c>
    </row>
    <row r="4" spans="1:12" x14ac:dyDescent="0.55000000000000004">
      <c r="A4" s="37" t="s">
        <v>35</v>
      </c>
      <c r="B4" s="37">
        <v>0</v>
      </c>
      <c r="C4" s="37"/>
      <c r="D4" s="37"/>
      <c r="E4" s="37"/>
      <c r="F4" s="64"/>
      <c r="G4" s="73"/>
      <c r="H4" s="64">
        <v>1E-4</v>
      </c>
      <c r="I4" s="64" t="e">
        <f>AVERAGE(D4,D6,D8)</f>
        <v>#DIV/0!</v>
      </c>
      <c r="J4" s="64" t="e">
        <f>I4/(0.01*H4)</f>
        <v>#DIV/0!</v>
      </c>
      <c r="K4" s="64" t="e">
        <f>STDEV(E4,E6,E8)</f>
        <v>#DIV/0!</v>
      </c>
    </row>
    <row r="5" spans="1:12" x14ac:dyDescent="0.55000000000000004">
      <c r="A5" s="34" t="s">
        <v>36</v>
      </c>
      <c r="B5" s="34">
        <v>0</v>
      </c>
      <c r="C5" s="34"/>
      <c r="D5" s="34">
        <f>AVERAGE(B5:B6)</f>
        <v>0</v>
      </c>
      <c r="E5" s="34">
        <f>D5/0.3</f>
        <v>0</v>
      </c>
      <c r="F5" s="61"/>
      <c r="G5" s="61"/>
      <c r="H5" s="61"/>
      <c r="I5" s="61"/>
      <c r="J5" s="61"/>
      <c r="K5" s="61"/>
      <c r="L5" s="12"/>
    </row>
    <row r="6" spans="1:12" x14ac:dyDescent="0.55000000000000004">
      <c r="A6" s="34" t="s">
        <v>37</v>
      </c>
      <c r="B6" s="34">
        <v>0</v>
      </c>
      <c r="C6" s="34"/>
      <c r="D6" s="39"/>
      <c r="E6" s="34"/>
      <c r="F6" s="64"/>
      <c r="G6" s="15"/>
      <c r="H6" s="16"/>
      <c r="I6" s="16"/>
      <c r="J6" s="16"/>
      <c r="K6" s="17"/>
    </row>
    <row r="7" spans="1:12" x14ac:dyDescent="0.55000000000000004">
      <c r="A7" s="37" t="s">
        <v>38</v>
      </c>
      <c r="B7" s="37">
        <v>0</v>
      </c>
      <c r="C7" s="37"/>
      <c r="D7" s="37">
        <f>AVERAGE(B7:B8)</f>
        <v>0</v>
      </c>
      <c r="E7" s="37">
        <f>D7/0.3</f>
        <v>0</v>
      </c>
      <c r="F7" s="64"/>
      <c r="G7" s="18"/>
      <c r="H7" s="19"/>
      <c r="I7" s="19"/>
      <c r="J7" s="19"/>
      <c r="K7" s="20"/>
    </row>
    <row r="8" spans="1:12" x14ac:dyDescent="0.55000000000000004">
      <c r="A8" s="37" t="s">
        <v>39</v>
      </c>
      <c r="B8" s="37">
        <v>0</v>
      </c>
      <c r="C8" s="37"/>
      <c r="D8" s="37"/>
      <c r="E8" s="37"/>
      <c r="F8" s="64"/>
      <c r="G8" s="18"/>
      <c r="H8" s="19"/>
      <c r="I8" s="19"/>
      <c r="J8" s="19"/>
      <c r="K8" s="20"/>
    </row>
    <row r="9" spans="1:12" ht="28.8" x14ac:dyDescent="0.55000000000000004">
      <c r="A9" s="11" t="s">
        <v>28</v>
      </c>
      <c r="B9" s="11">
        <v>300</v>
      </c>
      <c r="C9" s="48"/>
      <c r="F9" s="64"/>
      <c r="G9" s="18"/>
      <c r="H9" s="19"/>
      <c r="I9" s="19"/>
      <c r="J9" s="19"/>
      <c r="K9" s="20"/>
    </row>
    <row r="10" spans="1:12" x14ac:dyDescent="0.55000000000000004">
      <c r="A10" s="49"/>
      <c r="B10" s="49"/>
      <c r="C10" s="49"/>
      <c r="D10" s="61"/>
      <c r="E10" s="61"/>
      <c r="F10" s="61"/>
      <c r="G10" s="18"/>
      <c r="H10" s="19"/>
      <c r="I10" s="19"/>
      <c r="J10" s="19"/>
      <c r="K10" s="20"/>
      <c r="L10" s="12"/>
    </row>
    <row r="11" spans="1:12" x14ac:dyDescent="0.55000000000000004">
      <c r="A11" s="49"/>
      <c r="B11" s="49"/>
      <c r="C11" s="49"/>
      <c r="D11" s="64"/>
      <c r="E11" s="64"/>
      <c r="F11" s="64"/>
      <c r="G11" s="18"/>
      <c r="H11" s="19"/>
      <c r="I11" s="19"/>
      <c r="J11" s="19"/>
      <c r="K11" s="20"/>
    </row>
    <row r="12" spans="1:12" x14ac:dyDescent="0.55000000000000004">
      <c r="A12" s="49"/>
      <c r="B12" s="49"/>
      <c r="C12" s="49"/>
      <c r="D12" s="64"/>
      <c r="E12" s="64"/>
      <c r="F12" s="64"/>
      <c r="G12" s="18"/>
      <c r="H12" s="19"/>
      <c r="I12" s="19"/>
      <c r="J12" s="19"/>
      <c r="K12" s="20"/>
    </row>
    <row r="13" spans="1:12" x14ac:dyDescent="0.55000000000000004">
      <c r="A13" s="49"/>
      <c r="B13" s="49"/>
      <c r="C13" s="49"/>
      <c r="F13" s="64"/>
      <c r="G13" s="18"/>
      <c r="H13" s="19"/>
      <c r="I13" s="19"/>
      <c r="J13" s="19"/>
      <c r="K13" s="20"/>
    </row>
    <row r="14" spans="1:12" x14ac:dyDescent="0.55000000000000004">
      <c r="A14" s="49"/>
      <c r="B14" s="49"/>
      <c r="C14" s="49"/>
      <c r="F14" s="64"/>
      <c r="G14" s="21"/>
      <c r="H14" s="22"/>
      <c r="I14" s="22"/>
      <c r="J14" s="22"/>
      <c r="K14" s="23"/>
    </row>
    <row r="15" spans="1:12" x14ac:dyDescent="0.55000000000000004">
      <c r="A15" s="49"/>
      <c r="B15" s="49"/>
      <c r="C15" s="49"/>
      <c r="D15" s="11"/>
      <c r="E15" s="11"/>
      <c r="F15" s="61"/>
      <c r="G15" s="61"/>
      <c r="H15" s="61"/>
      <c r="I15" s="61"/>
      <c r="J15" s="61"/>
      <c r="K15" s="61"/>
      <c r="L15" s="12"/>
    </row>
    <row r="16" spans="1:12" x14ac:dyDescent="0.55000000000000004">
      <c r="A16" s="49"/>
      <c r="B16" s="49"/>
      <c r="C16" s="49"/>
      <c r="D16" s="14"/>
      <c r="E16" s="14"/>
      <c r="F16" s="13"/>
      <c r="G16" s="64"/>
      <c r="H16" s="64"/>
      <c r="I16" s="64"/>
      <c r="J16" s="64"/>
      <c r="K16" s="64"/>
    </row>
    <row r="17" spans="1:11" x14ac:dyDescent="0.55000000000000004">
      <c r="A17" s="14"/>
      <c r="B17" s="14"/>
      <c r="C17" s="14"/>
      <c r="D17" s="14"/>
      <c r="E17" s="14"/>
      <c r="F17" s="13"/>
      <c r="G17" s="64"/>
      <c r="H17" s="64"/>
      <c r="I17" s="64"/>
      <c r="J17" s="64"/>
      <c r="K17" s="64"/>
    </row>
    <row r="18" spans="1:11" x14ac:dyDescent="0.55000000000000004">
      <c r="A18" s="14"/>
      <c r="B18" s="14"/>
      <c r="C18" s="14"/>
      <c r="D18" s="14"/>
      <c r="E18" s="14"/>
    </row>
    <row r="19" spans="1:11" x14ac:dyDescent="0.55000000000000004">
      <c r="A19" s="14"/>
      <c r="B19" s="14"/>
      <c r="C19" s="14"/>
      <c r="D19" s="14"/>
      <c r="E19" s="14"/>
    </row>
  </sheetData>
  <mergeCells count="7">
    <mergeCell ref="J1:J2"/>
    <mergeCell ref="C1:C2"/>
    <mergeCell ref="D1:D2"/>
    <mergeCell ref="E1:E2"/>
    <mergeCell ref="G1:G4"/>
    <mergeCell ref="H1:H2"/>
    <mergeCell ref="I1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13CF3-AA9C-4F58-92FB-8E3B0FFE114B}">
  <dimension ref="A1:AA12"/>
  <sheetViews>
    <sheetView tabSelected="1" topLeftCell="D1" workbookViewId="0">
      <selection activeCell="G4" sqref="G4"/>
    </sheetView>
  </sheetViews>
  <sheetFormatPr defaultColWidth="8.83984375" defaultRowHeight="14.4" x14ac:dyDescent="0.55000000000000004"/>
  <cols>
    <col min="5" max="5" width="9.15625" bestFit="1" customWidth="1"/>
    <col min="16" max="17" width="12.15625" bestFit="1" customWidth="1"/>
    <col min="18" max="19" width="11.15625" bestFit="1" customWidth="1"/>
    <col min="20" max="20" width="9" bestFit="1" customWidth="1"/>
  </cols>
  <sheetData>
    <row r="1" spans="1:27" x14ac:dyDescent="0.55000000000000004">
      <c r="A1" s="78" t="s">
        <v>10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O1" s="78" t="s">
        <v>45</v>
      </c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x14ac:dyDescent="0.55000000000000004">
      <c r="A2" s="24" t="s">
        <v>11</v>
      </c>
      <c r="B2" s="24">
        <v>0</v>
      </c>
      <c r="C2" s="24">
        <v>1</v>
      </c>
      <c r="D2" s="24">
        <v>3</v>
      </c>
      <c r="E2" s="24">
        <v>7</v>
      </c>
      <c r="F2" s="24">
        <v>14</v>
      </c>
      <c r="G2" s="25">
        <v>21</v>
      </c>
      <c r="H2" s="25">
        <v>28</v>
      </c>
      <c r="I2" s="25">
        <v>35</v>
      </c>
      <c r="J2" s="25">
        <v>42</v>
      </c>
      <c r="K2" s="25">
        <v>49</v>
      </c>
      <c r="L2" s="25">
        <v>56</v>
      </c>
      <c r="M2" s="25">
        <v>63</v>
      </c>
      <c r="O2" s="24" t="s">
        <v>11</v>
      </c>
      <c r="P2" s="24">
        <v>0</v>
      </c>
      <c r="Q2" s="24">
        <v>1</v>
      </c>
      <c r="R2" s="24">
        <v>3</v>
      </c>
      <c r="S2" s="24">
        <v>7</v>
      </c>
      <c r="T2" s="24">
        <v>14</v>
      </c>
      <c r="U2" s="25">
        <v>21</v>
      </c>
      <c r="V2" s="25">
        <v>28</v>
      </c>
      <c r="W2" s="25">
        <v>35</v>
      </c>
      <c r="X2" s="25">
        <v>42</v>
      </c>
      <c r="Y2" s="25">
        <v>49</v>
      </c>
      <c r="Z2" s="25">
        <v>56</v>
      </c>
      <c r="AA2" s="25">
        <v>63</v>
      </c>
    </row>
    <row r="3" spans="1:27" x14ac:dyDescent="0.55000000000000004">
      <c r="A3" s="24" t="s">
        <v>12</v>
      </c>
      <c r="B3" s="5">
        <v>28499999.999999996</v>
      </c>
      <c r="C3" s="5">
        <v>10500000</v>
      </c>
      <c r="D3">
        <v>5350000</v>
      </c>
      <c r="E3" s="6">
        <v>936666.66666666698</v>
      </c>
      <c r="F3" s="6">
        <v>6833.333333333333</v>
      </c>
      <c r="G3" s="6">
        <f>AVERAGE(U3:U5)</f>
        <v>45</v>
      </c>
      <c r="H3" s="6">
        <v>0</v>
      </c>
      <c r="I3" s="6">
        <v>0</v>
      </c>
      <c r="J3" s="6"/>
      <c r="O3" s="24" t="s">
        <v>43</v>
      </c>
      <c r="P3" s="59">
        <v>28499999.999999996</v>
      </c>
      <c r="Q3" s="59">
        <v>9700000</v>
      </c>
      <c r="R3" s="60">
        <v>5600000</v>
      </c>
      <c r="S3" s="60">
        <v>890000</v>
      </c>
      <c r="T3" s="60">
        <v>3350</v>
      </c>
      <c r="U3" s="6">
        <v>65</v>
      </c>
      <c r="V3" s="6">
        <v>0</v>
      </c>
      <c r="W3" s="6">
        <v>0</v>
      </c>
      <c r="X3" s="6"/>
    </row>
    <row r="4" spans="1:27" x14ac:dyDescent="0.55000000000000004">
      <c r="A4" s="24" t="s">
        <v>13</v>
      </c>
      <c r="B4">
        <v>28499999.999999996</v>
      </c>
      <c r="C4">
        <v>7066666.666666667</v>
      </c>
      <c r="D4">
        <v>3733333.3333333335</v>
      </c>
      <c r="E4">
        <v>628333.33333333337</v>
      </c>
      <c r="F4">
        <v>6166.6666666666661</v>
      </c>
      <c r="G4">
        <v>45</v>
      </c>
      <c r="H4">
        <v>0</v>
      </c>
      <c r="I4">
        <v>0</v>
      </c>
      <c r="O4" s="24" t="s">
        <v>13</v>
      </c>
      <c r="P4" s="59">
        <v>28499999.999999996</v>
      </c>
      <c r="Q4" s="60">
        <v>11050000</v>
      </c>
      <c r="R4" s="60">
        <v>4750000</v>
      </c>
      <c r="S4" s="60">
        <v>895000</v>
      </c>
      <c r="T4" s="60">
        <v>7550</v>
      </c>
      <c r="U4">
        <v>51.666666666666671</v>
      </c>
      <c r="V4" s="66">
        <v>0</v>
      </c>
      <c r="W4" s="66">
        <v>0</v>
      </c>
    </row>
    <row r="5" spans="1:27" x14ac:dyDescent="0.55000000000000004">
      <c r="O5" s="24" t="s">
        <v>44</v>
      </c>
      <c r="P5" s="59">
        <v>28499999.999999996</v>
      </c>
      <c r="Q5" s="60">
        <v>10750000</v>
      </c>
      <c r="R5" s="60">
        <v>5699999.9999999991</v>
      </c>
      <c r="S5" s="60">
        <v>1025000</v>
      </c>
      <c r="T5" s="60">
        <v>9600</v>
      </c>
      <c r="U5">
        <v>18.333333333333336</v>
      </c>
      <c r="V5" s="66">
        <v>0</v>
      </c>
      <c r="W5" s="66">
        <v>0</v>
      </c>
    </row>
    <row r="6" spans="1:27" x14ac:dyDescent="0.55000000000000004">
      <c r="A6" s="78" t="s">
        <v>14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27" x14ac:dyDescent="0.55000000000000004">
      <c r="A7" s="24" t="s">
        <v>11</v>
      </c>
      <c r="B7" s="24" t="s">
        <v>15</v>
      </c>
      <c r="C7" s="24" t="s">
        <v>16</v>
      </c>
      <c r="D7" s="24" t="s">
        <v>17</v>
      </c>
      <c r="E7" s="24" t="s">
        <v>18</v>
      </c>
      <c r="F7" s="24" t="s">
        <v>19</v>
      </c>
      <c r="G7" s="25" t="s">
        <v>20</v>
      </c>
      <c r="H7" s="25" t="s">
        <v>21</v>
      </c>
      <c r="I7" s="25" t="s">
        <v>22</v>
      </c>
      <c r="J7" s="25" t="s">
        <v>23</v>
      </c>
      <c r="K7" s="25">
        <v>49</v>
      </c>
      <c r="L7" s="25">
        <v>56</v>
      </c>
      <c r="M7" s="25">
        <v>63</v>
      </c>
    </row>
    <row r="8" spans="1:27" x14ac:dyDescent="0.55000000000000004">
      <c r="A8" s="24" t="s">
        <v>12</v>
      </c>
      <c r="B8" s="5">
        <v>707106.78118654748</v>
      </c>
      <c r="C8">
        <v>708872.3439378913</v>
      </c>
      <c r="D8">
        <v>522015.32544552721</v>
      </c>
      <c r="E8">
        <v>76539.750021366897</v>
      </c>
      <c r="F8">
        <v>3186.0372460681197</v>
      </c>
      <c r="G8">
        <v>24.037008503093272</v>
      </c>
      <c r="H8">
        <v>0</v>
      </c>
      <c r="I8" s="7">
        <v>0</v>
      </c>
      <c r="J8" s="7"/>
    </row>
    <row r="9" spans="1:27" x14ac:dyDescent="0.55000000000000004">
      <c r="A9" s="24" t="s">
        <v>13</v>
      </c>
      <c r="B9">
        <v>707106.78118654748</v>
      </c>
      <c r="C9">
        <v>500832.64004389063</v>
      </c>
      <c r="D9">
        <v>500832.64004388545</v>
      </c>
      <c r="E9">
        <v>20207.2594216369</v>
      </c>
      <c r="F9">
        <v>2794.7868135751132</v>
      </c>
      <c r="G9">
        <v>24.037008503093272</v>
      </c>
      <c r="H9">
        <v>0</v>
      </c>
      <c r="I9">
        <v>0</v>
      </c>
    </row>
    <row r="12" spans="1:27" x14ac:dyDescent="0.55000000000000004">
      <c r="C12" s="26"/>
    </row>
  </sheetData>
  <mergeCells count="3">
    <mergeCell ref="A1:M1"/>
    <mergeCell ref="A6:M6"/>
    <mergeCell ref="O1:AA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5BCDC-EA68-4891-A48D-55B079A914B5}">
  <dimension ref="A1:Q10"/>
  <sheetViews>
    <sheetView workbookViewId="0">
      <selection activeCell="P3" sqref="P3"/>
    </sheetView>
  </sheetViews>
  <sheetFormatPr defaultColWidth="8.83984375" defaultRowHeight="14.4" x14ac:dyDescent="0.55000000000000004"/>
  <sheetData>
    <row r="1" spans="1:17" x14ac:dyDescent="0.55000000000000004">
      <c r="A1" s="5"/>
      <c r="B1" s="68" t="s">
        <v>41</v>
      </c>
      <c r="C1" s="68"/>
      <c r="D1" s="68"/>
      <c r="E1" s="68"/>
      <c r="F1" s="68"/>
      <c r="G1" s="68"/>
      <c r="H1" s="68"/>
      <c r="I1" s="69" t="s">
        <v>24</v>
      </c>
      <c r="J1" s="70" t="s">
        <v>25</v>
      </c>
      <c r="K1" s="67" t="s">
        <v>26</v>
      </c>
      <c r="L1" s="8"/>
      <c r="M1" s="5"/>
      <c r="N1" s="69" t="s">
        <v>24</v>
      </c>
      <c r="O1" s="70" t="s">
        <v>25</v>
      </c>
      <c r="P1" s="67" t="s">
        <v>26</v>
      </c>
      <c r="Q1" s="5"/>
    </row>
    <row r="2" spans="1:17" x14ac:dyDescent="0.55000000000000004">
      <c r="A2" s="38"/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67"/>
      <c r="J2" s="70"/>
      <c r="K2" s="67"/>
      <c r="L2" s="9"/>
      <c r="M2" s="5"/>
      <c r="N2" s="67"/>
      <c r="O2" s="70"/>
      <c r="P2" s="67"/>
      <c r="Q2" s="5" t="s">
        <v>27</v>
      </c>
    </row>
    <row r="3" spans="1:17" x14ac:dyDescent="0.55000000000000004">
      <c r="A3" s="37" t="s">
        <v>34</v>
      </c>
      <c r="B3" s="37"/>
      <c r="C3" s="37"/>
      <c r="D3" s="37"/>
      <c r="E3" s="37"/>
      <c r="F3" s="37">
        <v>26</v>
      </c>
      <c r="G3" s="37"/>
      <c r="H3" s="37"/>
      <c r="I3" s="37">
        <v>1E-4</v>
      </c>
      <c r="J3" s="37">
        <f>(F3+F4)/2</f>
        <v>29</v>
      </c>
      <c r="K3" s="37">
        <f>J3/(0.01*I3)</f>
        <v>28999999.999999996</v>
      </c>
      <c r="L3" s="5"/>
      <c r="M3" s="5"/>
      <c r="N3" s="5">
        <v>1E-4</v>
      </c>
      <c r="O3" s="5">
        <f>AVERAGE(J3,J5)</f>
        <v>28.5</v>
      </c>
      <c r="P3" s="5">
        <f>O3/(0.01*N3)</f>
        <v>28499999.999999996</v>
      </c>
      <c r="Q3" s="5">
        <f>STDEV(K3,K5)</f>
        <v>707106.78118654748</v>
      </c>
    </row>
    <row r="4" spans="1:17" x14ac:dyDescent="0.55000000000000004">
      <c r="A4" s="37" t="s">
        <v>35</v>
      </c>
      <c r="B4" s="37"/>
      <c r="C4" s="37"/>
      <c r="D4" s="37"/>
      <c r="E4" s="37"/>
      <c r="F4" s="37">
        <v>32</v>
      </c>
      <c r="G4" s="37"/>
      <c r="H4" s="37"/>
      <c r="I4" s="37">
        <v>1E-3</v>
      </c>
      <c r="J4" s="37">
        <f>(E3+E4)/2</f>
        <v>0</v>
      </c>
      <c r="K4" s="37">
        <f>J4/(0.01*I4)</f>
        <v>0</v>
      </c>
      <c r="L4" s="5"/>
      <c r="M4" s="5"/>
      <c r="N4" s="10">
        <v>1E-3</v>
      </c>
      <c r="O4" s="5" t="e">
        <f>AVERAGE(J4,J6)</f>
        <v>#DIV/0!</v>
      </c>
      <c r="P4" s="5" t="e">
        <f>O4/(0.01*N4)</f>
        <v>#DIV/0!</v>
      </c>
      <c r="Q4" s="5" t="e">
        <f>STDEV(K4,K6)</f>
        <v>#DIV/0!</v>
      </c>
    </row>
    <row r="5" spans="1:17" x14ac:dyDescent="0.55000000000000004">
      <c r="A5" s="34" t="s">
        <v>36</v>
      </c>
      <c r="B5" s="34"/>
      <c r="C5" s="34"/>
      <c r="D5" s="34"/>
      <c r="E5" s="34"/>
      <c r="F5" s="34" t="s">
        <v>32</v>
      </c>
      <c r="G5" s="34"/>
      <c r="H5" s="34"/>
      <c r="I5" s="34">
        <v>1E-4</v>
      </c>
      <c r="J5" s="34">
        <f>F6</f>
        <v>28</v>
      </c>
      <c r="K5" s="34">
        <f>J5/(0.01*I5)</f>
        <v>27999999.999999996</v>
      </c>
      <c r="L5" s="5"/>
      <c r="M5" s="5"/>
      <c r="N5" s="5"/>
      <c r="O5" s="5"/>
      <c r="P5" s="5"/>
      <c r="Q5" s="5"/>
    </row>
    <row r="6" spans="1:17" x14ac:dyDescent="0.55000000000000004">
      <c r="A6" s="34" t="s">
        <v>37</v>
      </c>
      <c r="B6" s="34"/>
      <c r="C6" s="34"/>
      <c r="D6" s="34"/>
      <c r="E6" s="34"/>
      <c r="F6" s="34">
        <v>28</v>
      </c>
      <c r="G6" s="34"/>
      <c r="H6" s="34"/>
      <c r="I6" s="47">
        <v>1E-3</v>
      </c>
      <c r="J6" s="34" t="e">
        <f>AVERAGE(E5:E6)</f>
        <v>#DIV/0!</v>
      </c>
      <c r="K6" s="34" t="e">
        <f>J6/(0.01*I6)</f>
        <v>#DIV/0!</v>
      </c>
      <c r="L6" s="5"/>
      <c r="M6" s="5"/>
      <c r="N6" s="5"/>
      <c r="O6" s="5"/>
      <c r="P6" s="5"/>
      <c r="Q6" s="5"/>
    </row>
    <row r="7" spans="1:17" ht="28.8" x14ac:dyDescent="0.55000000000000004">
      <c r="A7" s="11" t="s">
        <v>28</v>
      </c>
      <c r="B7" s="10">
        <v>1</v>
      </c>
      <c r="C7" s="10">
        <v>0.1</v>
      </c>
      <c r="D7" s="10">
        <v>0.01</v>
      </c>
      <c r="E7" s="10">
        <v>1E-3</v>
      </c>
      <c r="F7" s="10">
        <v>1E-4</v>
      </c>
      <c r="G7" s="10">
        <v>1.0000000000000001E-5</v>
      </c>
      <c r="H7" s="10">
        <v>9.9999999999999995E-7</v>
      </c>
      <c r="I7" s="5"/>
      <c r="J7" s="5"/>
      <c r="K7" s="5"/>
      <c r="L7" s="5"/>
      <c r="M7" s="5"/>
      <c r="N7" s="5"/>
      <c r="O7" s="5"/>
      <c r="P7" s="5"/>
      <c r="Q7" s="5"/>
    </row>
    <row r="8" spans="1:17" x14ac:dyDescent="0.55000000000000004">
      <c r="M8" s="5"/>
      <c r="N8" s="5"/>
      <c r="O8" s="5"/>
      <c r="P8" s="5"/>
      <c r="Q8" s="5"/>
    </row>
    <row r="9" spans="1:17" x14ac:dyDescent="0.55000000000000004">
      <c r="M9" s="5"/>
      <c r="N9" s="5"/>
      <c r="O9" s="5"/>
      <c r="P9" s="5"/>
      <c r="Q9" s="5"/>
    </row>
    <row r="10" spans="1:17" x14ac:dyDescent="0.55000000000000004">
      <c r="I10" s="10"/>
      <c r="J10" s="10"/>
      <c r="K10" s="10"/>
      <c r="L10" s="5"/>
      <c r="M10" s="5"/>
      <c r="N10" s="5"/>
      <c r="O10" s="5"/>
      <c r="P10" s="5"/>
      <c r="Q10" s="5"/>
    </row>
  </sheetData>
  <mergeCells count="7">
    <mergeCell ref="P1:P2"/>
    <mergeCell ref="B1:H1"/>
    <mergeCell ref="I1:I2"/>
    <mergeCell ref="J1:J2"/>
    <mergeCell ref="K1:K2"/>
    <mergeCell ref="N1:N2"/>
    <mergeCell ref="O1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74847-7869-0349-BFC1-528C0EF9F52A}">
  <dimension ref="A1:R13"/>
  <sheetViews>
    <sheetView workbookViewId="0">
      <selection activeCell="K7" sqref="K7"/>
    </sheetView>
  </sheetViews>
  <sheetFormatPr defaultColWidth="8.83984375" defaultRowHeight="14.4" x14ac:dyDescent="0.55000000000000004"/>
  <sheetData>
    <row r="1" spans="1:18" x14ac:dyDescent="0.55000000000000004">
      <c r="A1" s="32"/>
      <c r="B1" s="68" t="s">
        <v>40</v>
      </c>
      <c r="C1" s="68"/>
      <c r="D1" s="68"/>
      <c r="E1" s="68"/>
      <c r="F1" s="68"/>
      <c r="G1" s="68"/>
      <c r="H1" s="68"/>
      <c r="I1" s="69" t="s">
        <v>24</v>
      </c>
      <c r="J1" s="70" t="s">
        <v>25</v>
      </c>
      <c r="K1" s="67" t="s">
        <v>26</v>
      </c>
      <c r="L1" s="31"/>
      <c r="M1" s="71" t="s">
        <v>30</v>
      </c>
      <c r="N1" s="69" t="s">
        <v>24</v>
      </c>
      <c r="O1" s="70" t="s">
        <v>25</v>
      </c>
      <c r="P1" s="67" t="s">
        <v>26</v>
      </c>
      <c r="Q1" s="32"/>
    </row>
    <row r="2" spans="1:18" x14ac:dyDescent="0.55000000000000004">
      <c r="A2" s="38"/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67"/>
      <c r="J2" s="70"/>
      <c r="K2" s="67"/>
      <c r="L2" s="30"/>
      <c r="M2" s="72"/>
      <c r="N2" s="67"/>
      <c r="O2" s="70"/>
      <c r="P2" s="67"/>
      <c r="Q2" s="32" t="s">
        <v>27</v>
      </c>
    </row>
    <row r="3" spans="1:18" x14ac:dyDescent="0.55000000000000004">
      <c r="A3" s="37" t="s">
        <v>34</v>
      </c>
      <c r="B3" s="37"/>
      <c r="C3" s="37"/>
      <c r="D3" s="37"/>
      <c r="E3" s="37">
        <v>94</v>
      </c>
      <c r="F3" s="37">
        <v>13</v>
      </c>
      <c r="G3" s="37"/>
      <c r="H3" s="37"/>
      <c r="I3" s="37">
        <v>1E-3</v>
      </c>
      <c r="J3" s="37">
        <f>(E3+E4)/2</f>
        <v>97</v>
      </c>
      <c r="K3" s="37">
        <f t="shared" ref="K3:K8" si="0">J3/(0.01*I3)</f>
        <v>9700000</v>
      </c>
      <c r="L3" s="32"/>
      <c r="M3" s="72"/>
      <c r="N3" s="32">
        <v>1E-3</v>
      </c>
      <c r="O3" s="32">
        <f>AVERAGE(J3,J5,J7)</f>
        <v>105</v>
      </c>
      <c r="P3" s="32">
        <f>O3/(0.01*N3)</f>
        <v>10500000</v>
      </c>
      <c r="Q3" s="32">
        <f>STDEV(K3,K5,K7)</f>
        <v>708872.3439378913</v>
      </c>
    </row>
    <row r="4" spans="1:18" x14ac:dyDescent="0.55000000000000004">
      <c r="A4" s="37" t="s">
        <v>35</v>
      </c>
      <c r="B4" s="37"/>
      <c r="C4" s="37"/>
      <c r="D4" s="37"/>
      <c r="E4" s="37">
        <v>100</v>
      </c>
      <c r="F4" s="37">
        <v>11</v>
      </c>
      <c r="G4" s="37"/>
      <c r="H4" s="37"/>
      <c r="I4" s="37">
        <v>1E-4</v>
      </c>
      <c r="J4" s="37">
        <f>AVERAGE(F3:F4)</f>
        <v>12</v>
      </c>
      <c r="K4" s="37">
        <f t="shared" si="0"/>
        <v>11999999.999999998</v>
      </c>
      <c r="L4" s="32"/>
      <c r="M4" s="73"/>
      <c r="N4" s="32">
        <v>1E-4</v>
      </c>
      <c r="O4" s="32">
        <f>AVERAGE(J4,J6,J8)</f>
        <v>15.166666666666666</v>
      </c>
      <c r="P4" s="32">
        <f>O4/(0.01*N4)</f>
        <v>15166666.666666664</v>
      </c>
      <c r="Q4" s="32">
        <f>STDEV(K4,K6,K8)</f>
        <v>3253203.5493238526</v>
      </c>
    </row>
    <row r="5" spans="1:18" x14ac:dyDescent="0.55000000000000004">
      <c r="A5" s="34" t="s">
        <v>36</v>
      </c>
      <c r="B5" s="34"/>
      <c r="C5" s="34"/>
      <c r="D5" s="34"/>
      <c r="E5" s="34">
        <v>107</v>
      </c>
      <c r="F5" s="34">
        <v>16</v>
      </c>
      <c r="G5" s="34"/>
      <c r="H5" s="34"/>
      <c r="I5" s="34">
        <v>1E-3</v>
      </c>
      <c r="J5" s="34">
        <f>AVERAGE(E5:E6)</f>
        <v>110.5</v>
      </c>
      <c r="K5" s="34">
        <f t="shared" si="0"/>
        <v>11050000</v>
      </c>
      <c r="L5" s="32"/>
      <c r="M5" s="18"/>
      <c r="N5" s="19"/>
      <c r="O5" s="19"/>
      <c r="P5" s="19"/>
      <c r="Q5" s="20"/>
    </row>
    <row r="6" spans="1:18" x14ac:dyDescent="0.55000000000000004">
      <c r="A6" s="34" t="s">
        <v>37</v>
      </c>
      <c r="B6" s="34"/>
      <c r="C6" s="34"/>
      <c r="D6" s="34"/>
      <c r="E6" s="34">
        <v>114</v>
      </c>
      <c r="F6" s="34">
        <v>14</v>
      </c>
      <c r="G6" s="34"/>
      <c r="H6" s="34"/>
      <c r="I6" s="34">
        <v>1E-4</v>
      </c>
      <c r="J6" s="39">
        <f>(F5+F6)/2</f>
        <v>15</v>
      </c>
      <c r="K6" s="34">
        <f t="shared" si="0"/>
        <v>14999999.999999998</v>
      </c>
      <c r="L6" s="32"/>
      <c r="M6" s="18"/>
      <c r="N6" s="19"/>
      <c r="O6" s="19"/>
      <c r="P6" s="19"/>
      <c r="Q6" s="20"/>
    </row>
    <row r="7" spans="1:18" x14ac:dyDescent="0.55000000000000004">
      <c r="A7" s="37" t="s">
        <v>38</v>
      </c>
      <c r="B7" s="37"/>
      <c r="C7" s="37"/>
      <c r="D7" s="37"/>
      <c r="E7" s="37">
        <v>127</v>
      </c>
      <c r="F7" s="37">
        <v>21</v>
      </c>
      <c r="G7" s="37"/>
      <c r="H7" s="37"/>
      <c r="I7" s="37">
        <v>1E-3</v>
      </c>
      <c r="J7" s="37">
        <f>(E7+E8)/2</f>
        <v>107.5</v>
      </c>
      <c r="K7" s="37">
        <f t="shared" si="0"/>
        <v>10750000</v>
      </c>
      <c r="L7" s="32"/>
      <c r="M7" s="18"/>
      <c r="N7" s="19"/>
      <c r="O7" s="19"/>
      <c r="P7" s="19"/>
      <c r="Q7" s="20"/>
    </row>
    <row r="8" spans="1:18" x14ac:dyDescent="0.55000000000000004">
      <c r="A8" s="37" t="s">
        <v>39</v>
      </c>
      <c r="B8" s="37"/>
      <c r="C8" s="37"/>
      <c r="D8" s="37"/>
      <c r="E8" s="37">
        <v>88</v>
      </c>
      <c r="F8" s="37">
        <v>16</v>
      </c>
      <c r="G8" s="37"/>
      <c r="H8" s="37"/>
      <c r="I8" s="37">
        <v>1E-4</v>
      </c>
      <c r="J8" s="37">
        <f>(F7+F8)/2</f>
        <v>18.5</v>
      </c>
      <c r="K8" s="37">
        <f t="shared" si="0"/>
        <v>18499999.999999996</v>
      </c>
      <c r="L8" s="32"/>
      <c r="M8" s="21"/>
      <c r="N8" s="22"/>
      <c r="O8" s="22"/>
      <c r="P8" s="22"/>
      <c r="Q8" s="23"/>
    </row>
    <row r="9" spans="1:18" ht="28.8" x14ac:dyDescent="0.55000000000000004">
      <c r="A9" s="11" t="s">
        <v>28</v>
      </c>
      <c r="B9" s="11">
        <v>1</v>
      </c>
      <c r="C9" s="11">
        <v>0.1</v>
      </c>
      <c r="D9" s="11">
        <v>0.01</v>
      </c>
      <c r="E9" s="11">
        <v>1E-3</v>
      </c>
      <c r="F9" s="11">
        <v>1E-4</v>
      </c>
      <c r="G9" s="11">
        <v>1.0000000000000001E-5</v>
      </c>
      <c r="H9" s="11">
        <v>9.9999999999999995E-7</v>
      </c>
      <c r="I9" s="11"/>
      <c r="J9" s="11"/>
      <c r="K9" s="11"/>
      <c r="L9" s="30"/>
      <c r="M9" s="30"/>
      <c r="N9" s="30"/>
      <c r="O9" s="30"/>
      <c r="P9" s="30"/>
      <c r="Q9" s="30"/>
      <c r="R9" s="12"/>
    </row>
    <row r="10" spans="1:18" x14ac:dyDescent="0.5500000000000000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3"/>
      <c r="M10" s="32"/>
      <c r="N10" s="32"/>
      <c r="O10" s="32"/>
      <c r="P10" s="32"/>
      <c r="Q10" s="32"/>
    </row>
    <row r="11" spans="1:18" x14ac:dyDescent="0.55000000000000004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3"/>
      <c r="M11" s="32"/>
      <c r="N11" s="32"/>
      <c r="O11" s="32"/>
      <c r="P11" s="32"/>
      <c r="Q11" s="32"/>
    </row>
    <row r="12" spans="1:18" x14ac:dyDescent="0.5500000000000000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8" x14ac:dyDescent="0.55000000000000004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</sheetData>
  <mergeCells count="8">
    <mergeCell ref="O1:O2"/>
    <mergeCell ref="P1:P2"/>
    <mergeCell ref="B1:H1"/>
    <mergeCell ref="I1:I2"/>
    <mergeCell ref="J1:J2"/>
    <mergeCell ref="K1:K2"/>
    <mergeCell ref="M1:M4"/>
    <mergeCell ref="N1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2717C-9B89-4F67-87DC-25054BCCCCC7}">
  <dimension ref="A1:Q19"/>
  <sheetViews>
    <sheetView workbookViewId="0">
      <selection activeCell="A2" sqref="A1:K8"/>
    </sheetView>
  </sheetViews>
  <sheetFormatPr defaultColWidth="8.83984375" defaultRowHeight="14.4" x14ac:dyDescent="0.55000000000000004"/>
  <cols>
    <col min="1" max="16384" width="8.83984375" style="12"/>
  </cols>
  <sheetData>
    <row r="1" spans="1:17" x14ac:dyDescent="0.55000000000000004">
      <c r="A1" s="33"/>
      <c r="B1" s="74" t="s">
        <v>40</v>
      </c>
      <c r="C1" s="74"/>
      <c r="D1" s="74"/>
      <c r="E1" s="74"/>
      <c r="F1" s="74"/>
      <c r="G1" s="74"/>
      <c r="H1" s="74"/>
      <c r="I1" s="69" t="s">
        <v>24</v>
      </c>
      <c r="J1" s="67" t="s">
        <v>25</v>
      </c>
      <c r="K1" s="67" t="s">
        <v>26</v>
      </c>
      <c r="L1" s="35"/>
      <c r="M1" s="71" t="s">
        <v>30</v>
      </c>
      <c r="N1" s="69" t="s">
        <v>24</v>
      </c>
      <c r="O1" s="67" t="s">
        <v>25</v>
      </c>
      <c r="P1" s="67" t="s">
        <v>26</v>
      </c>
      <c r="Q1" s="33"/>
    </row>
    <row r="2" spans="1:17" x14ac:dyDescent="0.55000000000000004">
      <c r="A2" s="43"/>
      <c r="B2" s="43">
        <v>1</v>
      </c>
      <c r="C2" s="43">
        <v>2</v>
      </c>
      <c r="D2" s="43">
        <v>3</v>
      </c>
      <c r="E2" s="43">
        <v>4</v>
      </c>
      <c r="F2" s="43">
        <v>5</v>
      </c>
      <c r="G2" s="43">
        <v>6</v>
      </c>
      <c r="H2" s="43">
        <v>7</v>
      </c>
      <c r="I2" s="67"/>
      <c r="J2" s="67"/>
      <c r="K2" s="67"/>
      <c r="L2" s="33"/>
      <c r="M2" s="72"/>
      <c r="N2" s="67"/>
      <c r="O2" s="67"/>
      <c r="P2" s="67"/>
      <c r="Q2" s="33" t="s">
        <v>27</v>
      </c>
    </row>
    <row r="3" spans="1:17" x14ac:dyDescent="0.55000000000000004">
      <c r="A3" s="44" t="s">
        <v>34</v>
      </c>
      <c r="B3" s="44"/>
      <c r="C3" s="44"/>
      <c r="D3" s="44"/>
      <c r="E3" s="44">
        <f>94-24</f>
        <v>70</v>
      </c>
      <c r="F3" s="44">
        <f>13-2</f>
        <v>11</v>
      </c>
      <c r="G3" s="44"/>
      <c r="H3" s="44"/>
      <c r="I3" s="44">
        <v>1E-3</v>
      </c>
      <c r="J3" s="44">
        <f>(E3+E4)/2</f>
        <v>75.5</v>
      </c>
      <c r="K3" s="44">
        <f t="shared" ref="K3:K8" si="0">J3/(0.01*I3)</f>
        <v>7549999.9999999991</v>
      </c>
      <c r="L3" s="33"/>
      <c r="M3" s="72"/>
      <c r="N3" s="33">
        <v>1E-3</v>
      </c>
      <c r="O3" s="33">
        <f>AVERAGE(J3,J5,J7)</f>
        <v>70.666666666666671</v>
      </c>
      <c r="P3" s="33">
        <f>O3/(0.01*N3)</f>
        <v>7066666.666666667</v>
      </c>
      <c r="Q3" s="33">
        <f>STDEV(K3,K5,K7)</f>
        <v>500832.64004389063</v>
      </c>
    </row>
    <row r="4" spans="1:17" x14ac:dyDescent="0.55000000000000004">
      <c r="A4" s="44" t="s">
        <v>35</v>
      </c>
      <c r="B4" s="44"/>
      <c r="C4" s="44"/>
      <c r="D4" s="44"/>
      <c r="E4" s="44">
        <f>100-19</f>
        <v>81</v>
      </c>
      <c r="F4" s="44">
        <f>11-3</f>
        <v>8</v>
      </c>
      <c r="G4" s="44"/>
      <c r="H4" s="44"/>
      <c r="I4" s="44">
        <v>1E-4</v>
      </c>
      <c r="J4" s="44">
        <f>AVERAGE(F3:F4)</f>
        <v>9.5</v>
      </c>
      <c r="K4" s="44">
        <f t="shared" si="0"/>
        <v>9499999.9999999981</v>
      </c>
      <c r="L4" s="33"/>
      <c r="M4" s="73"/>
      <c r="N4" s="33">
        <v>1E-4</v>
      </c>
      <c r="O4" s="33">
        <f>AVERAGE(J4,J6,J8)</f>
        <v>8.8333333333333339</v>
      </c>
      <c r="P4" s="33">
        <f>O4/(0.01*N4)</f>
        <v>8833333.3333333321</v>
      </c>
      <c r="Q4" s="33">
        <f>STDEV(K4,K6,K8)</f>
        <v>1607275.1268321625</v>
      </c>
    </row>
    <row r="5" spans="1:17" x14ac:dyDescent="0.55000000000000004">
      <c r="A5" s="45" t="s">
        <v>36</v>
      </c>
      <c r="B5" s="45"/>
      <c r="C5" s="45"/>
      <c r="D5" s="45"/>
      <c r="E5" s="45">
        <f>107-39</f>
        <v>68</v>
      </c>
      <c r="F5" s="45">
        <f>16-5</f>
        <v>11</v>
      </c>
      <c r="G5" s="45"/>
      <c r="H5" s="45"/>
      <c r="I5" s="45">
        <v>1E-3</v>
      </c>
      <c r="J5" s="45">
        <f>AVERAGE(E5:E6)</f>
        <v>71</v>
      </c>
      <c r="K5" s="45">
        <f t="shared" si="0"/>
        <v>7099999.9999999991</v>
      </c>
      <c r="L5" s="33"/>
      <c r="M5" s="18"/>
      <c r="N5" s="19"/>
      <c r="O5" s="19"/>
      <c r="P5" s="19"/>
      <c r="Q5" s="20"/>
    </row>
    <row r="6" spans="1:17" x14ac:dyDescent="0.55000000000000004">
      <c r="A6" s="45" t="s">
        <v>37</v>
      </c>
      <c r="B6" s="45"/>
      <c r="C6" s="45"/>
      <c r="D6" s="45"/>
      <c r="E6" s="45">
        <f>114-40</f>
        <v>74</v>
      </c>
      <c r="F6" s="45">
        <f>14-5</f>
        <v>9</v>
      </c>
      <c r="G6" s="45"/>
      <c r="H6" s="45"/>
      <c r="I6" s="45">
        <v>1E-4</v>
      </c>
      <c r="J6" s="46">
        <f>(F5+F6)/2</f>
        <v>10</v>
      </c>
      <c r="K6" s="45">
        <f t="shared" si="0"/>
        <v>9999999.9999999981</v>
      </c>
      <c r="L6" s="33"/>
      <c r="M6" s="18"/>
      <c r="N6" s="19"/>
      <c r="O6" s="19"/>
      <c r="P6" s="19"/>
      <c r="Q6" s="20"/>
    </row>
    <row r="7" spans="1:17" x14ac:dyDescent="0.55000000000000004">
      <c r="A7" s="44" t="s">
        <v>38</v>
      </c>
      <c r="B7" s="44"/>
      <c r="C7" s="44"/>
      <c r="D7" s="44"/>
      <c r="E7" s="44">
        <f>127-54</f>
        <v>73</v>
      </c>
      <c r="F7" s="44">
        <f>21-14</f>
        <v>7</v>
      </c>
      <c r="G7" s="44"/>
      <c r="H7" s="44"/>
      <c r="I7" s="44">
        <v>1E-3</v>
      </c>
      <c r="J7" s="44">
        <f>(E7+E8)/2</f>
        <v>65.5</v>
      </c>
      <c r="K7" s="44">
        <f t="shared" si="0"/>
        <v>6549999.9999999991</v>
      </c>
      <c r="L7" s="33"/>
      <c r="M7" s="18"/>
      <c r="N7" s="19"/>
      <c r="O7" s="19"/>
      <c r="P7" s="19"/>
      <c r="Q7" s="20"/>
    </row>
    <row r="8" spans="1:17" x14ac:dyDescent="0.55000000000000004">
      <c r="A8" s="44" t="s">
        <v>39</v>
      </c>
      <c r="B8" s="44"/>
      <c r="C8" s="44"/>
      <c r="D8" s="44"/>
      <c r="E8" s="44">
        <f>88-30</f>
        <v>58</v>
      </c>
      <c r="F8" s="44">
        <f>16-9</f>
        <v>7</v>
      </c>
      <c r="G8" s="44"/>
      <c r="H8" s="44"/>
      <c r="I8" s="44">
        <v>1E-4</v>
      </c>
      <c r="J8" s="44">
        <f>(F7+F8)/2</f>
        <v>7</v>
      </c>
      <c r="K8" s="44">
        <f t="shared" si="0"/>
        <v>6999999.9999999991</v>
      </c>
      <c r="L8" s="33"/>
      <c r="M8" s="21"/>
      <c r="N8" s="22"/>
      <c r="O8" s="22"/>
      <c r="P8" s="22"/>
      <c r="Q8" s="23"/>
    </row>
    <row r="9" spans="1:17" ht="28.8" x14ac:dyDescent="0.55000000000000004">
      <c r="A9" s="11" t="s">
        <v>28</v>
      </c>
      <c r="B9" s="11">
        <v>1</v>
      </c>
      <c r="C9" s="11">
        <v>0.1</v>
      </c>
      <c r="D9" s="11">
        <v>0.01</v>
      </c>
      <c r="E9" s="11">
        <v>1E-3</v>
      </c>
      <c r="F9" s="11">
        <v>1E-4</v>
      </c>
      <c r="G9" s="11">
        <v>1.0000000000000001E-5</v>
      </c>
      <c r="H9" s="11">
        <v>9.9999999999999995E-7</v>
      </c>
    </row>
    <row r="10" spans="1:17" x14ac:dyDescent="0.55000000000000004">
      <c r="A10" s="19"/>
      <c r="B10" s="19"/>
      <c r="C10" s="19"/>
      <c r="D10" s="19"/>
      <c r="E10" s="19"/>
      <c r="F10" s="19"/>
      <c r="G10" s="19"/>
      <c r="H10" s="19"/>
      <c r="I10" s="40"/>
      <c r="J10" s="33"/>
      <c r="K10" s="33"/>
      <c r="L10" s="33"/>
      <c r="M10" s="18"/>
      <c r="N10" s="19"/>
      <c r="O10" s="19"/>
      <c r="P10" s="19"/>
      <c r="Q10" s="20"/>
    </row>
    <row r="11" spans="1:17" x14ac:dyDescent="0.55000000000000004">
      <c r="A11" s="19"/>
      <c r="B11" s="19"/>
      <c r="C11" s="19"/>
      <c r="D11" s="19"/>
      <c r="E11" s="19"/>
      <c r="F11" s="19"/>
      <c r="G11" s="19"/>
      <c r="H11" s="19"/>
      <c r="I11" s="40"/>
      <c r="J11" s="33"/>
      <c r="K11" s="33"/>
      <c r="L11" s="33"/>
      <c r="M11" s="18"/>
      <c r="N11" s="19"/>
      <c r="O11" s="19"/>
      <c r="P11" s="19"/>
      <c r="Q11" s="20"/>
    </row>
    <row r="12" spans="1:17" x14ac:dyDescent="0.55000000000000004">
      <c r="A12" s="19"/>
      <c r="B12" s="19"/>
      <c r="C12" s="19"/>
      <c r="D12" s="19"/>
      <c r="E12" s="19"/>
      <c r="F12" s="19"/>
      <c r="G12" s="19"/>
      <c r="H12" s="19"/>
      <c r="I12" s="40"/>
      <c r="J12" s="33"/>
      <c r="K12" s="33"/>
      <c r="L12" s="33"/>
      <c r="M12" s="18"/>
      <c r="N12" s="19"/>
      <c r="O12" s="19"/>
      <c r="P12" s="19"/>
      <c r="Q12" s="20"/>
    </row>
    <row r="13" spans="1:17" x14ac:dyDescent="0.55000000000000004">
      <c r="A13" s="19"/>
      <c r="B13" s="19"/>
      <c r="C13" s="19"/>
      <c r="D13" s="19"/>
      <c r="E13" s="19"/>
      <c r="F13" s="19"/>
      <c r="G13" s="19"/>
      <c r="H13" s="19"/>
    </row>
    <row r="14" spans="1:17" x14ac:dyDescent="0.55000000000000004">
      <c r="A14" s="19"/>
      <c r="B14" s="19"/>
      <c r="C14" s="19"/>
      <c r="D14" s="19"/>
      <c r="E14" s="19"/>
      <c r="F14" s="19"/>
      <c r="G14" s="19"/>
      <c r="H14" s="19"/>
    </row>
    <row r="15" spans="1:17" x14ac:dyDescent="0.55000000000000004">
      <c r="A15" s="19"/>
      <c r="B15" s="19"/>
      <c r="C15" s="19"/>
      <c r="D15" s="19"/>
      <c r="E15" s="19"/>
      <c r="F15" s="19"/>
      <c r="G15" s="19"/>
      <c r="H15" s="19"/>
      <c r="I15" s="41"/>
      <c r="J15" s="11"/>
      <c r="K15" s="11"/>
      <c r="L15" s="33"/>
      <c r="M15" s="33"/>
      <c r="N15" s="33"/>
      <c r="O15" s="33"/>
      <c r="P15" s="33"/>
      <c r="Q15" s="33"/>
    </row>
    <row r="16" spans="1:17" x14ac:dyDescent="0.55000000000000004">
      <c r="A16" s="19"/>
      <c r="B16" s="19"/>
      <c r="C16" s="19"/>
      <c r="D16" s="19"/>
      <c r="E16" s="19"/>
      <c r="F16" s="19"/>
      <c r="G16" s="19"/>
      <c r="H16" s="19"/>
      <c r="I16" s="14"/>
      <c r="J16" s="14"/>
      <c r="K16" s="14"/>
      <c r="L16" s="40"/>
      <c r="M16" s="33"/>
      <c r="N16" s="33"/>
      <c r="O16" s="33"/>
      <c r="P16" s="33"/>
      <c r="Q16" s="33"/>
    </row>
    <row r="17" spans="1:17" x14ac:dyDescent="0.55000000000000004">
      <c r="A17" s="19"/>
      <c r="B17" s="19"/>
      <c r="C17" s="19"/>
      <c r="D17" s="19"/>
      <c r="E17" s="19"/>
      <c r="F17" s="19"/>
      <c r="G17" s="19"/>
      <c r="H17" s="19"/>
      <c r="I17" s="14"/>
      <c r="J17" s="14"/>
      <c r="K17" s="14"/>
      <c r="L17" s="40"/>
      <c r="M17" s="33"/>
      <c r="N17" s="33"/>
      <c r="O17" s="33"/>
      <c r="P17" s="33"/>
      <c r="Q17" s="33"/>
    </row>
    <row r="18" spans="1:17" x14ac:dyDescent="0.55000000000000004">
      <c r="A18" s="19"/>
      <c r="B18" s="19"/>
      <c r="C18" s="19"/>
      <c r="D18" s="19"/>
      <c r="E18" s="19"/>
      <c r="F18" s="19"/>
      <c r="G18" s="19"/>
      <c r="H18" s="42"/>
      <c r="I18" s="14"/>
      <c r="J18" s="14"/>
      <c r="K18" s="14"/>
    </row>
    <row r="19" spans="1:17" x14ac:dyDescent="0.55000000000000004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</sheetData>
  <mergeCells count="8">
    <mergeCell ref="O1:O2"/>
    <mergeCell ref="P1:P2"/>
    <mergeCell ref="B1:H1"/>
    <mergeCell ref="I1:I2"/>
    <mergeCell ref="J1:J2"/>
    <mergeCell ref="K1:K2"/>
    <mergeCell ref="M1:M4"/>
    <mergeCell ref="N1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49A04-6F63-47A6-8FE6-E1394DB253F9}">
  <dimension ref="A1:R19"/>
  <sheetViews>
    <sheetView workbookViewId="0">
      <selection activeCell="K7" sqref="K7"/>
    </sheetView>
  </sheetViews>
  <sheetFormatPr defaultColWidth="8.83984375" defaultRowHeight="14.4" x14ac:dyDescent="0.55000000000000004"/>
  <sheetData>
    <row r="1" spans="1:18" x14ac:dyDescent="0.55000000000000004">
      <c r="A1" s="5"/>
      <c r="B1" s="68" t="s">
        <v>42</v>
      </c>
      <c r="C1" s="68"/>
      <c r="D1" s="68"/>
      <c r="E1" s="68"/>
      <c r="F1" s="68"/>
      <c r="G1" s="68"/>
      <c r="H1" s="68"/>
      <c r="I1" s="75" t="s">
        <v>24</v>
      </c>
      <c r="J1" s="77" t="s">
        <v>25</v>
      </c>
      <c r="K1" s="76" t="s">
        <v>26</v>
      </c>
      <c r="L1" s="8"/>
      <c r="M1" s="71" t="s">
        <v>30</v>
      </c>
      <c r="N1" s="69" t="s">
        <v>24</v>
      </c>
      <c r="O1" s="70" t="s">
        <v>25</v>
      </c>
      <c r="P1" s="67" t="s">
        <v>26</v>
      </c>
      <c r="Q1" s="5"/>
    </row>
    <row r="2" spans="1:18" x14ac:dyDescent="0.55000000000000004">
      <c r="A2" s="38"/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76"/>
      <c r="J2" s="77"/>
      <c r="K2" s="76"/>
      <c r="L2" s="9"/>
      <c r="M2" s="72"/>
      <c r="N2" s="67"/>
      <c r="O2" s="70"/>
      <c r="P2" s="67"/>
      <c r="Q2" s="5" t="s">
        <v>27</v>
      </c>
    </row>
    <row r="3" spans="1:18" x14ac:dyDescent="0.55000000000000004">
      <c r="A3" s="37" t="s">
        <v>34</v>
      </c>
      <c r="B3" s="37"/>
      <c r="C3" s="37"/>
      <c r="D3" s="37"/>
      <c r="E3" s="37">
        <v>62</v>
      </c>
      <c r="F3" s="37"/>
      <c r="G3" s="37"/>
      <c r="H3" s="37"/>
      <c r="I3" s="37">
        <v>1E-3</v>
      </c>
      <c r="J3" s="37">
        <f>(E3+E4)/2</f>
        <v>56</v>
      </c>
      <c r="K3" s="37">
        <f t="shared" ref="K3:K8" si="0">J3/(0.01*I3)</f>
        <v>5600000</v>
      </c>
      <c r="L3" s="5"/>
      <c r="M3" s="72"/>
      <c r="N3" s="5">
        <v>1E-3</v>
      </c>
      <c r="O3" s="5">
        <f>AVERAGE(J3,J5,J13)</f>
        <v>51.75</v>
      </c>
      <c r="P3" s="5">
        <f>O3/(0.01*N3)</f>
        <v>5175000</v>
      </c>
      <c r="Q3" s="5">
        <f>STDEV(K3,K5,K13)</f>
        <v>601040.76400856534</v>
      </c>
    </row>
    <row r="4" spans="1:18" x14ac:dyDescent="0.55000000000000004">
      <c r="A4" s="37" t="s">
        <v>35</v>
      </c>
      <c r="B4" s="37"/>
      <c r="C4" s="37"/>
      <c r="D4" s="37"/>
      <c r="E4" s="37">
        <v>50</v>
      </c>
      <c r="F4" s="37"/>
      <c r="G4" s="37"/>
      <c r="H4" s="37"/>
      <c r="I4" s="37">
        <v>1E-4</v>
      </c>
      <c r="J4" s="37">
        <f>(F3)</f>
        <v>0</v>
      </c>
      <c r="K4" s="37">
        <f t="shared" si="0"/>
        <v>0</v>
      </c>
      <c r="L4" s="5"/>
      <c r="M4" s="73"/>
      <c r="N4" s="5">
        <v>1E-4</v>
      </c>
      <c r="O4" s="5">
        <f>AVERAGE(J4,J6,J14)</f>
        <v>0</v>
      </c>
      <c r="P4" s="5">
        <f>O4/(0.01*N4)</f>
        <v>0</v>
      </c>
      <c r="Q4" s="5">
        <f>STDEV(K4,K6,K14)</f>
        <v>0</v>
      </c>
    </row>
    <row r="5" spans="1:18" x14ac:dyDescent="0.55000000000000004">
      <c r="A5" s="34" t="s">
        <v>36</v>
      </c>
      <c r="B5" s="34"/>
      <c r="C5" s="34"/>
      <c r="D5" s="34"/>
      <c r="E5" s="34">
        <v>42</v>
      </c>
      <c r="F5" s="34"/>
      <c r="G5" s="34"/>
      <c r="H5" s="34"/>
      <c r="I5" s="34">
        <v>1E-3</v>
      </c>
      <c r="J5" s="34">
        <f>AVERAGE(E5:E6)</f>
        <v>47.5</v>
      </c>
      <c r="K5" s="34">
        <f t="shared" si="0"/>
        <v>4750000</v>
      </c>
      <c r="L5" s="9"/>
      <c r="M5" s="9"/>
      <c r="N5" s="9"/>
      <c r="O5" s="9"/>
      <c r="P5" s="9"/>
      <c r="Q5" s="9"/>
      <c r="R5" s="12"/>
    </row>
    <row r="6" spans="1:18" x14ac:dyDescent="0.55000000000000004">
      <c r="A6" s="34" t="s">
        <v>37</v>
      </c>
      <c r="B6" s="34"/>
      <c r="C6" s="34"/>
      <c r="D6" s="34"/>
      <c r="E6" s="34">
        <v>53</v>
      </c>
      <c r="F6" s="34"/>
      <c r="G6" s="34"/>
      <c r="H6" s="34"/>
      <c r="I6" s="34">
        <v>1E-4</v>
      </c>
      <c r="J6" s="39">
        <f>(F5+F6)/2</f>
        <v>0</v>
      </c>
      <c r="K6" s="34">
        <f t="shared" si="0"/>
        <v>0</v>
      </c>
      <c r="L6" s="5"/>
      <c r="M6" s="15"/>
      <c r="N6" s="16"/>
      <c r="O6" s="16"/>
      <c r="P6" s="16"/>
      <c r="Q6" s="17"/>
    </row>
    <row r="7" spans="1:18" x14ac:dyDescent="0.55000000000000004">
      <c r="A7" s="37" t="s">
        <v>38</v>
      </c>
      <c r="B7" s="37"/>
      <c r="C7" s="37"/>
      <c r="D7" s="37"/>
      <c r="E7" s="37" t="s">
        <v>33</v>
      </c>
      <c r="F7" s="37"/>
      <c r="G7" s="37"/>
      <c r="H7" s="37"/>
      <c r="I7" s="37">
        <v>1E-3</v>
      </c>
      <c r="J7" s="37">
        <f>E8</f>
        <v>57</v>
      </c>
      <c r="K7" s="37">
        <f t="shared" si="0"/>
        <v>5699999.9999999991</v>
      </c>
      <c r="L7" s="5"/>
      <c r="M7" s="18"/>
      <c r="N7" s="19"/>
      <c r="O7" s="19"/>
      <c r="P7" s="19"/>
      <c r="Q7" s="20"/>
    </row>
    <row r="8" spans="1:18" x14ac:dyDescent="0.55000000000000004">
      <c r="A8" s="37" t="s">
        <v>39</v>
      </c>
      <c r="B8" s="37"/>
      <c r="C8" s="37"/>
      <c r="D8" s="37"/>
      <c r="E8" s="37">
        <v>57</v>
      </c>
      <c r="F8" s="37"/>
      <c r="G8" s="37"/>
      <c r="H8" s="37"/>
      <c r="I8" s="37">
        <v>1E-4</v>
      </c>
      <c r="J8" s="37">
        <f>(F7+F8)/2</f>
        <v>0</v>
      </c>
      <c r="K8" s="37">
        <f t="shared" si="0"/>
        <v>0</v>
      </c>
      <c r="L8" s="5"/>
      <c r="M8" s="18"/>
      <c r="N8" s="19"/>
      <c r="O8" s="19"/>
      <c r="P8" s="19"/>
      <c r="Q8" s="20"/>
    </row>
    <row r="9" spans="1:18" ht="28.8" x14ac:dyDescent="0.55000000000000004">
      <c r="A9" s="11" t="s">
        <v>28</v>
      </c>
      <c r="B9" s="11">
        <v>1</v>
      </c>
      <c r="C9" s="11">
        <v>0.1</v>
      </c>
      <c r="D9" s="11">
        <v>0.01</v>
      </c>
      <c r="E9" s="11">
        <v>1E-3</v>
      </c>
      <c r="F9" s="11">
        <v>1E-4</v>
      </c>
      <c r="G9" s="11">
        <v>1.0000000000000001E-5</v>
      </c>
      <c r="H9" s="11">
        <v>9.9999999999999995E-7</v>
      </c>
      <c r="L9" s="5"/>
      <c r="M9" s="18"/>
      <c r="N9" s="19"/>
      <c r="O9" s="19"/>
      <c r="P9" s="19"/>
      <c r="Q9" s="20"/>
    </row>
    <row r="10" spans="1:18" x14ac:dyDescent="0.5500000000000000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20"/>
      <c r="R10" s="12"/>
    </row>
    <row r="11" spans="1:18" x14ac:dyDescent="0.55000000000000004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20"/>
    </row>
    <row r="12" spans="1:18" x14ac:dyDescent="0.55000000000000004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20"/>
    </row>
    <row r="13" spans="1:18" x14ac:dyDescent="0.55000000000000004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20"/>
    </row>
    <row r="14" spans="1:18" x14ac:dyDescent="0.55000000000000004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2"/>
      <c r="O14" s="22"/>
      <c r="P14" s="22"/>
      <c r="Q14" s="23"/>
    </row>
    <row r="15" spans="1:18" x14ac:dyDescent="0.55000000000000004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9"/>
      <c r="O15" s="9"/>
      <c r="P15" s="9"/>
      <c r="Q15" s="9"/>
      <c r="R15" s="12"/>
    </row>
    <row r="16" spans="1:18" x14ac:dyDescent="0.55000000000000004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5"/>
      <c r="O16" s="5"/>
      <c r="P16" s="5"/>
      <c r="Q16" s="5"/>
    </row>
    <row r="17" spans="1:17" x14ac:dyDescent="0.5500000000000000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5"/>
      <c r="O17" s="5"/>
      <c r="P17" s="5"/>
      <c r="Q17" s="5"/>
    </row>
    <row r="18" spans="1:17" x14ac:dyDescent="0.55000000000000004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7" x14ac:dyDescent="0.55000000000000004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</sheetData>
  <mergeCells count="8">
    <mergeCell ref="O1:O2"/>
    <mergeCell ref="P1:P2"/>
    <mergeCell ref="B1:H1"/>
    <mergeCell ref="I1:I2"/>
    <mergeCell ref="J1:J2"/>
    <mergeCell ref="K1:K2"/>
    <mergeCell ref="M1:M4"/>
    <mergeCell ref="N1: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F41C8-1501-4118-A783-D2E3FE683382}">
  <dimension ref="A1:R19"/>
  <sheetViews>
    <sheetView workbookViewId="0">
      <selection activeCell="E13" sqref="E13"/>
    </sheetView>
  </sheetViews>
  <sheetFormatPr defaultColWidth="8.83984375" defaultRowHeight="14.4" x14ac:dyDescent="0.55000000000000004"/>
  <sheetData>
    <row r="1" spans="1:18" x14ac:dyDescent="0.55000000000000004">
      <c r="A1" s="29"/>
      <c r="B1" s="68" t="s">
        <v>29</v>
      </c>
      <c r="C1" s="68"/>
      <c r="D1" s="68"/>
      <c r="E1" s="68"/>
      <c r="F1" s="68"/>
      <c r="G1" s="68"/>
      <c r="H1" s="68"/>
      <c r="I1" s="69" t="s">
        <v>24</v>
      </c>
      <c r="J1" s="70" t="s">
        <v>25</v>
      </c>
      <c r="K1" s="67" t="s">
        <v>26</v>
      </c>
      <c r="L1" s="28"/>
      <c r="M1" s="71" t="s">
        <v>30</v>
      </c>
      <c r="N1" s="69" t="s">
        <v>24</v>
      </c>
      <c r="O1" s="70" t="s">
        <v>25</v>
      </c>
      <c r="P1" s="67" t="s">
        <v>26</v>
      </c>
      <c r="Q1" s="29"/>
    </row>
    <row r="2" spans="1:18" x14ac:dyDescent="0.55000000000000004">
      <c r="A2" s="38"/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67"/>
      <c r="J2" s="70"/>
      <c r="K2" s="67"/>
      <c r="L2" s="27"/>
      <c r="M2" s="72"/>
      <c r="N2" s="67"/>
      <c r="O2" s="70"/>
      <c r="P2" s="67"/>
      <c r="Q2" s="29" t="s">
        <v>27</v>
      </c>
    </row>
    <row r="3" spans="1:18" x14ac:dyDescent="0.55000000000000004">
      <c r="A3" s="37" t="s">
        <v>34</v>
      </c>
      <c r="B3" s="37"/>
      <c r="C3" s="37"/>
      <c r="D3" s="37"/>
      <c r="E3" s="37">
        <f>62-12</f>
        <v>50</v>
      </c>
      <c r="F3" s="37"/>
      <c r="G3" s="37"/>
      <c r="H3" s="37"/>
      <c r="I3" s="37">
        <v>1E-3</v>
      </c>
      <c r="J3" s="37">
        <f>(E3+E4)/2</f>
        <v>42.5</v>
      </c>
      <c r="K3" s="37">
        <f t="shared" ref="K3:K8" si="0">J3/(0.01*I3)</f>
        <v>4250000</v>
      </c>
      <c r="L3" s="29"/>
      <c r="M3" s="72"/>
      <c r="N3" s="29">
        <v>1E-3</v>
      </c>
      <c r="O3" s="29">
        <f>AVERAGE(J3,J5,J7)</f>
        <v>37.333333333333336</v>
      </c>
      <c r="P3" s="29">
        <f>O3/(0.01*N3)</f>
        <v>3733333.3333333335</v>
      </c>
      <c r="Q3" s="29">
        <f>STDEV(K3,K5,K7)</f>
        <v>500832.64004388545</v>
      </c>
    </row>
    <row r="4" spans="1:18" x14ac:dyDescent="0.55000000000000004">
      <c r="A4" s="37" t="s">
        <v>35</v>
      </c>
      <c r="B4" s="37"/>
      <c r="C4" s="37"/>
      <c r="D4" s="37"/>
      <c r="E4" s="37">
        <f>50-15</f>
        <v>35</v>
      </c>
      <c r="F4" s="37"/>
      <c r="G4" s="37"/>
      <c r="H4" s="37"/>
      <c r="I4" s="37">
        <v>1E-4</v>
      </c>
      <c r="J4" s="37">
        <f>(F3)</f>
        <v>0</v>
      </c>
      <c r="K4" s="37">
        <f t="shared" si="0"/>
        <v>0</v>
      </c>
      <c r="L4" s="29"/>
      <c r="M4" s="73"/>
      <c r="N4" s="29">
        <v>1E-4</v>
      </c>
      <c r="O4" s="29">
        <f>AVERAGE(J4,J6,J8)</f>
        <v>0</v>
      </c>
      <c r="P4" s="29">
        <f>O4/(0.01*N4)</f>
        <v>0</v>
      </c>
      <c r="Q4" s="29">
        <f>STDEV(K4,K6,K8)</f>
        <v>0</v>
      </c>
    </row>
    <row r="5" spans="1:18" x14ac:dyDescent="0.55000000000000004">
      <c r="A5" s="34" t="s">
        <v>36</v>
      </c>
      <c r="B5" s="34"/>
      <c r="C5" s="34"/>
      <c r="D5" s="34"/>
      <c r="E5" s="34">
        <f>42-13</f>
        <v>29</v>
      </c>
      <c r="F5" s="34"/>
      <c r="G5" s="34"/>
      <c r="H5" s="34"/>
      <c r="I5" s="34">
        <v>1E-3</v>
      </c>
      <c r="J5" s="34">
        <f>AVERAGE(E5:E6)</f>
        <v>32.5</v>
      </c>
      <c r="K5" s="34">
        <f t="shared" si="0"/>
        <v>3249999.9999999995</v>
      </c>
      <c r="L5" s="27"/>
      <c r="M5" s="27"/>
      <c r="N5" s="27"/>
      <c r="O5" s="27"/>
      <c r="P5" s="27"/>
      <c r="Q5" s="27"/>
      <c r="R5" s="12"/>
    </row>
    <row r="6" spans="1:18" x14ac:dyDescent="0.55000000000000004">
      <c r="A6" s="34" t="s">
        <v>37</v>
      </c>
      <c r="B6" s="34"/>
      <c r="C6" s="34"/>
      <c r="D6" s="34"/>
      <c r="E6" s="34">
        <f>53-17</f>
        <v>36</v>
      </c>
      <c r="F6" s="34"/>
      <c r="G6" s="34"/>
      <c r="H6" s="34"/>
      <c r="I6" s="34">
        <v>1E-4</v>
      </c>
      <c r="J6" s="39">
        <f>(F5+F6)/2</f>
        <v>0</v>
      </c>
      <c r="K6" s="34">
        <f t="shared" si="0"/>
        <v>0</v>
      </c>
      <c r="L6" s="29"/>
      <c r="M6" s="15"/>
      <c r="N6" s="16"/>
      <c r="O6" s="16"/>
      <c r="P6" s="16"/>
      <c r="Q6" s="17"/>
    </row>
    <row r="7" spans="1:18" x14ac:dyDescent="0.55000000000000004">
      <c r="A7" s="37" t="s">
        <v>38</v>
      </c>
      <c r="B7" s="37"/>
      <c r="C7" s="37"/>
      <c r="D7" s="37"/>
      <c r="E7" s="37" t="s">
        <v>33</v>
      </c>
      <c r="F7" s="37"/>
      <c r="G7" s="37"/>
      <c r="H7" s="37"/>
      <c r="I7" s="37">
        <v>1E-3</v>
      </c>
      <c r="J7" s="37">
        <f>E8</f>
        <v>37</v>
      </c>
      <c r="K7" s="37">
        <f t="shared" si="0"/>
        <v>3699999.9999999995</v>
      </c>
      <c r="L7" s="29"/>
      <c r="M7" s="18"/>
      <c r="N7" s="19"/>
      <c r="O7" s="19"/>
      <c r="P7" s="19"/>
      <c r="Q7" s="20"/>
    </row>
    <row r="8" spans="1:18" x14ac:dyDescent="0.55000000000000004">
      <c r="A8" s="37" t="s">
        <v>39</v>
      </c>
      <c r="B8" s="37"/>
      <c r="C8" s="37"/>
      <c r="D8" s="37"/>
      <c r="E8" s="37">
        <f>57-20</f>
        <v>37</v>
      </c>
      <c r="F8" s="37"/>
      <c r="G8" s="37"/>
      <c r="H8" s="37"/>
      <c r="I8" s="37">
        <v>1E-4</v>
      </c>
      <c r="J8" s="37">
        <f>(F7+F8)/2</f>
        <v>0</v>
      </c>
      <c r="K8" s="37">
        <f t="shared" si="0"/>
        <v>0</v>
      </c>
      <c r="L8" s="29"/>
      <c r="M8" s="18"/>
      <c r="N8" s="19"/>
      <c r="O8" s="19"/>
      <c r="P8" s="19"/>
      <c r="Q8" s="20"/>
    </row>
    <row r="9" spans="1:18" ht="28.8" x14ac:dyDescent="0.55000000000000004">
      <c r="A9" s="11" t="s">
        <v>28</v>
      </c>
      <c r="B9" s="11">
        <v>1</v>
      </c>
      <c r="C9" s="11">
        <v>0.1</v>
      </c>
      <c r="D9" s="11">
        <v>0.01</v>
      </c>
      <c r="E9" s="11">
        <v>1E-3</v>
      </c>
      <c r="F9" s="11">
        <v>1E-4</v>
      </c>
      <c r="G9" s="11">
        <v>1.0000000000000001E-5</v>
      </c>
      <c r="H9" s="11">
        <v>9.9999999999999995E-7</v>
      </c>
      <c r="I9" s="48"/>
      <c r="L9" s="29"/>
      <c r="M9" s="18"/>
      <c r="N9" s="19"/>
      <c r="O9" s="19"/>
      <c r="P9" s="19"/>
      <c r="Q9" s="20"/>
    </row>
    <row r="10" spans="1:18" x14ac:dyDescent="0.55000000000000004">
      <c r="A10" s="49"/>
      <c r="B10" s="49"/>
      <c r="C10" s="49"/>
      <c r="D10" s="49"/>
      <c r="E10" s="49"/>
      <c r="F10" s="49"/>
      <c r="G10" s="49"/>
      <c r="H10" s="49"/>
      <c r="I10" s="49"/>
      <c r="J10" s="27"/>
      <c r="K10" s="27"/>
      <c r="L10" s="27"/>
      <c r="M10" s="18"/>
      <c r="N10" s="19"/>
      <c r="O10" s="19"/>
      <c r="P10" s="19"/>
      <c r="Q10" s="20"/>
      <c r="R10" s="12"/>
    </row>
    <row r="11" spans="1:18" x14ac:dyDescent="0.55000000000000004">
      <c r="A11" s="49"/>
      <c r="B11" s="49"/>
      <c r="C11" s="49"/>
      <c r="D11" s="49"/>
      <c r="E11" s="49"/>
      <c r="F11" s="49"/>
      <c r="G11" s="49"/>
      <c r="H11" s="49"/>
      <c r="I11" s="49"/>
      <c r="J11" s="29"/>
      <c r="K11" s="29"/>
      <c r="L11" s="29"/>
      <c r="M11" s="18"/>
      <c r="N11" s="19"/>
      <c r="O11" s="19"/>
      <c r="P11" s="19"/>
      <c r="Q11" s="20"/>
    </row>
    <row r="12" spans="1:18" x14ac:dyDescent="0.55000000000000004">
      <c r="A12" s="49"/>
      <c r="B12" s="49"/>
      <c r="C12" s="49"/>
      <c r="D12" s="49"/>
      <c r="E12" s="49"/>
      <c r="F12" s="49"/>
      <c r="G12" s="49"/>
      <c r="H12" s="49"/>
      <c r="I12" s="49"/>
      <c r="J12" s="29"/>
      <c r="K12" s="29"/>
      <c r="L12" s="29"/>
      <c r="M12" s="18"/>
      <c r="N12" s="19"/>
      <c r="O12" s="19"/>
      <c r="P12" s="19"/>
      <c r="Q12" s="20"/>
    </row>
    <row r="13" spans="1:18" x14ac:dyDescent="0.55000000000000004">
      <c r="A13" s="49"/>
      <c r="B13" s="49"/>
      <c r="C13" s="49"/>
      <c r="D13" s="49"/>
      <c r="E13" s="49"/>
      <c r="F13" s="49"/>
      <c r="G13" s="49"/>
      <c r="H13" s="49"/>
      <c r="I13" s="49"/>
      <c r="L13" s="29"/>
      <c r="M13" s="18"/>
      <c r="N13" s="19"/>
      <c r="O13" s="19"/>
      <c r="P13" s="19"/>
      <c r="Q13" s="20"/>
    </row>
    <row r="14" spans="1:18" x14ac:dyDescent="0.55000000000000004">
      <c r="A14" s="49"/>
      <c r="B14" s="49"/>
      <c r="C14" s="49"/>
      <c r="D14" s="49"/>
      <c r="E14" s="49"/>
      <c r="F14" s="49"/>
      <c r="G14" s="49"/>
      <c r="H14" s="49"/>
      <c r="I14" s="49"/>
      <c r="L14" s="29"/>
      <c r="M14" s="21"/>
      <c r="N14" s="22"/>
      <c r="O14" s="22"/>
      <c r="P14" s="22"/>
      <c r="Q14" s="23"/>
    </row>
    <row r="15" spans="1:18" x14ac:dyDescent="0.55000000000000004">
      <c r="A15" s="49"/>
      <c r="B15" s="49"/>
      <c r="C15" s="49"/>
      <c r="D15" s="49"/>
      <c r="E15" s="49"/>
      <c r="F15" s="49"/>
      <c r="G15" s="49"/>
      <c r="H15" s="49"/>
      <c r="I15" s="49"/>
      <c r="J15" s="11"/>
      <c r="K15" s="11"/>
      <c r="L15" s="27"/>
      <c r="M15" s="27"/>
      <c r="N15" s="27"/>
      <c r="O15" s="27"/>
      <c r="P15" s="27"/>
      <c r="Q15" s="27"/>
      <c r="R15" s="12"/>
    </row>
    <row r="16" spans="1:18" x14ac:dyDescent="0.55000000000000004">
      <c r="A16" s="49"/>
      <c r="B16" s="49"/>
      <c r="C16" s="49"/>
      <c r="D16" s="49"/>
      <c r="E16" s="49"/>
      <c r="F16" s="49"/>
      <c r="G16" s="49"/>
      <c r="H16" s="49"/>
      <c r="I16" s="49"/>
      <c r="J16" s="14"/>
      <c r="K16" s="14"/>
      <c r="L16" s="13"/>
      <c r="M16" s="29"/>
      <c r="N16" s="29"/>
      <c r="O16" s="29"/>
      <c r="P16" s="29"/>
      <c r="Q16" s="29"/>
    </row>
    <row r="17" spans="1:17" x14ac:dyDescent="0.55000000000000004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29"/>
      <c r="N17" s="29"/>
      <c r="O17" s="29"/>
      <c r="P17" s="29"/>
      <c r="Q17" s="29"/>
    </row>
    <row r="18" spans="1:17" x14ac:dyDescent="0.55000000000000004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7" x14ac:dyDescent="0.55000000000000004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</sheetData>
  <mergeCells count="8">
    <mergeCell ref="O1:O2"/>
    <mergeCell ref="P1:P2"/>
    <mergeCell ref="B1:H1"/>
    <mergeCell ref="I1:I2"/>
    <mergeCell ref="J1:J2"/>
    <mergeCell ref="K1:K2"/>
    <mergeCell ref="M1:M4"/>
    <mergeCell ref="N1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34362-ED8E-4966-8DDE-0D1AA981DA3F}">
  <dimension ref="A1:R19"/>
  <sheetViews>
    <sheetView workbookViewId="0">
      <selection activeCell="K7" sqref="K7"/>
    </sheetView>
  </sheetViews>
  <sheetFormatPr defaultColWidth="8.83984375" defaultRowHeight="14.4" x14ac:dyDescent="0.55000000000000004"/>
  <sheetData>
    <row r="1" spans="1:18" x14ac:dyDescent="0.55000000000000004">
      <c r="A1" s="36"/>
      <c r="B1" s="68" t="s">
        <v>29</v>
      </c>
      <c r="C1" s="68"/>
      <c r="D1" s="68"/>
      <c r="E1" s="68"/>
      <c r="F1" s="68"/>
      <c r="G1" s="68"/>
      <c r="H1" s="68"/>
      <c r="I1" s="69" t="s">
        <v>24</v>
      </c>
      <c r="J1" s="70" t="s">
        <v>25</v>
      </c>
      <c r="K1" s="67" t="s">
        <v>26</v>
      </c>
      <c r="L1" s="35"/>
      <c r="M1" s="71" t="s">
        <v>30</v>
      </c>
      <c r="N1" s="69" t="s">
        <v>24</v>
      </c>
      <c r="O1" s="70" t="s">
        <v>25</v>
      </c>
      <c r="P1" s="67" t="s">
        <v>26</v>
      </c>
      <c r="Q1" s="36"/>
    </row>
    <row r="2" spans="1:18" x14ac:dyDescent="0.55000000000000004">
      <c r="A2" s="38"/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67"/>
      <c r="J2" s="70"/>
      <c r="K2" s="67"/>
      <c r="L2" s="33"/>
      <c r="M2" s="72"/>
      <c r="N2" s="67"/>
      <c r="O2" s="70"/>
      <c r="P2" s="67"/>
      <c r="Q2" s="36" t="s">
        <v>27</v>
      </c>
    </row>
    <row r="3" spans="1:18" x14ac:dyDescent="0.55000000000000004">
      <c r="A3" s="37" t="s">
        <v>34</v>
      </c>
      <c r="B3" s="37"/>
      <c r="C3" s="37"/>
      <c r="D3" s="37">
        <v>85</v>
      </c>
      <c r="E3" s="37"/>
      <c r="F3" s="37"/>
      <c r="G3" s="37"/>
      <c r="H3" s="37"/>
      <c r="I3" s="37">
        <v>0.01</v>
      </c>
      <c r="J3" s="37">
        <f>(D3+D4)/2</f>
        <v>89</v>
      </c>
      <c r="K3" s="37">
        <f t="shared" ref="K3:K8" si="0">J3/(0.01*I3)</f>
        <v>890000</v>
      </c>
      <c r="L3" s="36"/>
      <c r="M3" s="72"/>
      <c r="N3" s="36">
        <v>0.01</v>
      </c>
      <c r="O3" s="36">
        <f>AVERAGE(J3,J5,J7)</f>
        <v>93.666666666666671</v>
      </c>
      <c r="P3" s="36">
        <f>O3/(0.01*N3)</f>
        <v>936666.66666666663</v>
      </c>
      <c r="Q3" s="36">
        <f>STDEV(K3,K5,K7)</f>
        <v>76539.750021366897</v>
      </c>
    </row>
    <row r="4" spans="1:18" x14ac:dyDescent="0.55000000000000004">
      <c r="A4" s="37" t="s">
        <v>35</v>
      </c>
      <c r="B4" s="37"/>
      <c r="C4" s="37"/>
      <c r="D4" s="37">
        <v>93</v>
      </c>
      <c r="E4" s="37"/>
      <c r="F4" s="37"/>
      <c r="G4" s="37"/>
      <c r="H4" s="37"/>
      <c r="I4" s="37">
        <v>1E-4</v>
      </c>
      <c r="J4" s="37">
        <f>(F3)</f>
        <v>0</v>
      </c>
      <c r="K4" s="37">
        <f t="shared" si="0"/>
        <v>0</v>
      </c>
      <c r="L4" s="36"/>
      <c r="M4" s="73"/>
      <c r="N4" s="36">
        <v>1E-4</v>
      </c>
      <c r="O4" s="36">
        <f>AVERAGE(J4,J6,J8)</f>
        <v>0</v>
      </c>
      <c r="P4" s="36">
        <f>O4/(0.01*N4)</f>
        <v>0</v>
      </c>
      <c r="Q4" s="36">
        <f>STDEV(K4,K6,K8)</f>
        <v>0</v>
      </c>
    </row>
    <row r="5" spans="1:18" x14ac:dyDescent="0.55000000000000004">
      <c r="A5" s="34" t="s">
        <v>36</v>
      </c>
      <c r="B5" s="34"/>
      <c r="C5" s="34"/>
      <c r="D5" s="34">
        <v>84</v>
      </c>
      <c r="E5" s="34"/>
      <c r="F5" s="34"/>
      <c r="G5" s="34"/>
      <c r="H5" s="34"/>
      <c r="I5" s="34">
        <v>0.01</v>
      </c>
      <c r="J5" s="34">
        <f>AVERAGE(D5:D6)</f>
        <v>89.5</v>
      </c>
      <c r="K5" s="34">
        <f t="shared" si="0"/>
        <v>895000</v>
      </c>
      <c r="L5" s="33"/>
      <c r="M5" s="33"/>
      <c r="N5" s="33"/>
      <c r="O5" s="33"/>
      <c r="P5" s="33"/>
      <c r="Q5" s="33"/>
      <c r="R5" s="12"/>
    </row>
    <row r="6" spans="1:18" x14ac:dyDescent="0.55000000000000004">
      <c r="A6" s="34" t="s">
        <v>37</v>
      </c>
      <c r="B6" s="34"/>
      <c r="C6" s="34"/>
      <c r="D6" s="34">
        <v>95</v>
      </c>
      <c r="E6" s="34"/>
      <c r="F6" s="34"/>
      <c r="G6" s="34"/>
      <c r="H6" s="34"/>
      <c r="I6" s="34">
        <v>1E-4</v>
      </c>
      <c r="J6" s="39">
        <f>(F5+F6)/2</f>
        <v>0</v>
      </c>
      <c r="K6" s="34">
        <f t="shared" si="0"/>
        <v>0</v>
      </c>
      <c r="L6" s="36"/>
      <c r="M6" s="15"/>
      <c r="N6" s="16"/>
      <c r="O6" s="16"/>
      <c r="P6" s="16"/>
      <c r="Q6" s="17"/>
    </row>
    <row r="7" spans="1:18" x14ac:dyDescent="0.55000000000000004">
      <c r="A7" s="37" t="s">
        <v>38</v>
      </c>
      <c r="B7" s="37"/>
      <c r="C7" s="37"/>
      <c r="D7" s="37">
        <v>111</v>
      </c>
      <c r="E7" s="37"/>
      <c r="F7" s="37"/>
      <c r="G7" s="37"/>
      <c r="H7" s="37"/>
      <c r="I7" s="37">
        <v>0.01</v>
      </c>
      <c r="J7" s="37">
        <f>AVERAGE(D7:D8)</f>
        <v>102.5</v>
      </c>
      <c r="K7" s="37">
        <f t="shared" si="0"/>
        <v>1025000</v>
      </c>
      <c r="L7" s="36"/>
      <c r="M7" s="18"/>
      <c r="N7" s="19"/>
      <c r="O7" s="19"/>
      <c r="P7" s="19"/>
      <c r="Q7" s="20"/>
    </row>
    <row r="8" spans="1:18" x14ac:dyDescent="0.55000000000000004">
      <c r="A8" s="37" t="s">
        <v>39</v>
      </c>
      <c r="B8" s="37"/>
      <c r="C8" s="37"/>
      <c r="D8" s="37">
        <v>94</v>
      </c>
      <c r="E8" s="37"/>
      <c r="F8" s="37"/>
      <c r="G8" s="37"/>
      <c r="H8" s="37"/>
      <c r="I8" s="37">
        <v>1E-4</v>
      </c>
      <c r="J8" s="37">
        <f>(F7+F8)/2</f>
        <v>0</v>
      </c>
      <c r="K8" s="37">
        <f t="shared" si="0"/>
        <v>0</v>
      </c>
      <c r="L8" s="36"/>
      <c r="M8" s="18"/>
      <c r="N8" s="19"/>
      <c r="O8" s="19"/>
      <c r="P8" s="19"/>
      <c r="Q8" s="20"/>
    </row>
    <row r="9" spans="1:18" ht="28.8" x14ac:dyDescent="0.55000000000000004">
      <c r="A9" s="11" t="s">
        <v>28</v>
      </c>
      <c r="B9" s="11">
        <v>1</v>
      </c>
      <c r="C9" s="11">
        <v>0.1</v>
      </c>
      <c r="D9" s="11">
        <v>0.01</v>
      </c>
      <c r="E9" s="11">
        <v>1E-3</v>
      </c>
      <c r="F9" s="11">
        <v>1E-4</v>
      </c>
      <c r="G9" s="11">
        <v>1.0000000000000001E-5</v>
      </c>
      <c r="H9" s="11">
        <v>9.9999999999999995E-7</v>
      </c>
      <c r="I9" s="48"/>
      <c r="L9" s="36"/>
      <c r="M9" s="18"/>
      <c r="N9" s="19"/>
      <c r="O9" s="19"/>
      <c r="P9" s="19"/>
      <c r="Q9" s="20"/>
    </row>
    <row r="10" spans="1:18" x14ac:dyDescent="0.55000000000000004">
      <c r="A10" s="49"/>
      <c r="B10" s="49"/>
      <c r="C10" s="49"/>
      <c r="D10" s="49"/>
      <c r="E10" s="49"/>
      <c r="F10" s="49"/>
      <c r="G10" s="49"/>
      <c r="H10" s="49"/>
      <c r="I10" s="49"/>
      <c r="J10" s="33"/>
      <c r="K10" s="33"/>
      <c r="L10" s="33"/>
      <c r="M10" s="18"/>
      <c r="N10" s="19"/>
      <c r="O10" s="19"/>
      <c r="P10" s="19"/>
      <c r="Q10" s="20"/>
      <c r="R10" s="12"/>
    </row>
    <row r="11" spans="1:18" x14ac:dyDescent="0.55000000000000004">
      <c r="A11" s="49"/>
      <c r="B11" s="49"/>
      <c r="C11" s="49"/>
      <c r="D11" s="49"/>
      <c r="E11" s="49"/>
      <c r="F11" s="49"/>
      <c r="G11" s="49"/>
      <c r="H11" s="49"/>
      <c r="I11" s="49"/>
      <c r="J11" s="36"/>
      <c r="K11" s="36"/>
      <c r="L11" s="36"/>
      <c r="M11" s="18"/>
      <c r="N11" s="19"/>
      <c r="O11" s="19"/>
      <c r="P11" s="19"/>
      <c r="Q11" s="20"/>
    </row>
    <row r="12" spans="1:18" x14ac:dyDescent="0.55000000000000004">
      <c r="A12" s="49"/>
      <c r="B12" s="49"/>
      <c r="C12" s="49"/>
      <c r="D12" s="49"/>
      <c r="E12" s="49"/>
      <c r="F12" s="49"/>
      <c r="G12" s="49"/>
      <c r="H12" s="49"/>
      <c r="I12" s="49"/>
      <c r="J12" s="36"/>
      <c r="K12" s="36"/>
      <c r="L12" s="36"/>
      <c r="M12" s="18"/>
      <c r="N12" s="19"/>
      <c r="O12" s="19"/>
      <c r="P12" s="19"/>
      <c r="Q12" s="20"/>
    </row>
    <row r="13" spans="1:18" x14ac:dyDescent="0.55000000000000004">
      <c r="A13" s="49"/>
      <c r="B13" s="49"/>
      <c r="C13" s="49"/>
      <c r="D13" s="49"/>
      <c r="E13" s="49"/>
      <c r="F13" s="49"/>
      <c r="G13" s="49"/>
      <c r="H13" s="49"/>
      <c r="I13" s="49"/>
      <c r="L13" s="36"/>
      <c r="M13" s="18"/>
      <c r="N13" s="19"/>
      <c r="O13" s="19"/>
      <c r="P13" s="19"/>
      <c r="Q13" s="20"/>
    </row>
    <row r="14" spans="1:18" x14ac:dyDescent="0.55000000000000004">
      <c r="A14" s="49"/>
      <c r="B14" s="49"/>
      <c r="C14" s="49"/>
      <c r="D14" s="49"/>
      <c r="E14" s="49"/>
      <c r="F14" s="49"/>
      <c r="G14" s="49"/>
      <c r="H14" s="49"/>
      <c r="I14" s="49"/>
      <c r="L14" s="36"/>
      <c r="M14" s="21"/>
      <c r="N14" s="22"/>
      <c r="O14" s="22"/>
      <c r="P14" s="22"/>
      <c r="Q14" s="23"/>
    </row>
    <row r="15" spans="1:18" x14ac:dyDescent="0.55000000000000004">
      <c r="A15" s="49"/>
      <c r="B15" s="49"/>
      <c r="C15" s="49"/>
      <c r="D15" s="49"/>
      <c r="E15" s="49"/>
      <c r="F15" s="49"/>
      <c r="G15" s="49"/>
      <c r="H15" s="49"/>
      <c r="I15" s="49"/>
      <c r="J15" s="11"/>
      <c r="K15" s="11"/>
      <c r="L15" s="33"/>
      <c r="M15" s="33"/>
      <c r="N15" s="33"/>
      <c r="O15" s="33"/>
      <c r="P15" s="33"/>
      <c r="Q15" s="33"/>
      <c r="R15" s="12"/>
    </row>
    <row r="16" spans="1:18" x14ac:dyDescent="0.55000000000000004">
      <c r="A16" s="49"/>
      <c r="B16" s="49"/>
      <c r="C16" s="49"/>
      <c r="D16" s="49"/>
      <c r="E16" s="49"/>
      <c r="F16" s="49"/>
      <c r="G16" s="49"/>
      <c r="H16" s="49"/>
      <c r="I16" s="49"/>
      <c r="J16" s="14"/>
      <c r="K16" s="14"/>
      <c r="L16" s="13"/>
      <c r="M16" s="36"/>
      <c r="N16" s="36"/>
      <c r="O16" s="36"/>
      <c r="P16" s="36"/>
      <c r="Q16" s="36"/>
    </row>
    <row r="17" spans="1:17" x14ac:dyDescent="0.55000000000000004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</row>
    <row r="18" spans="1:17" x14ac:dyDescent="0.55000000000000004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7" x14ac:dyDescent="0.55000000000000004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</sheetData>
  <mergeCells count="8">
    <mergeCell ref="O1:O2"/>
    <mergeCell ref="P1:P2"/>
    <mergeCell ref="B1:H1"/>
    <mergeCell ref="I1:I2"/>
    <mergeCell ref="J1:J2"/>
    <mergeCell ref="K1:K2"/>
    <mergeCell ref="M1:M4"/>
    <mergeCell ref="N1: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A900C-BCF8-4981-B73C-AE078920B385}">
  <dimension ref="A1:R19"/>
  <sheetViews>
    <sheetView workbookViewId="0">
      <selection activeCell="Q3" sqref="Q3"/>
    </sheetView>
  </sheetViews>
  <sheetFormatPr defaultColWidth="8.83984375" defaultRowHeight="14.4" x14ac:dyDescent="0.55000000000000004"/>
  <sheetData>
    <row r="1" spans="1:18" x14ac:dyDescent="0.55000000000000004">
      <c r="A1" s="52"/>
      <c r="B1" s="68" t="s">
        <v>29</v>
      </c>
      <c r="C1" s="68"/>
      <c r="D1" s="68"/>
      <c r="E1" s="68"/>
      <c r="F1" s="68"/>
      <c r="G1" s="68"/>
      <c r="H1" s="68"/>
      <c r="I1" s="69" t="s">
        <v>24</v>
      </c>
      <c r="J1" s="70" t="s">
        <v>25</v>
      </c>
      <c r="K1" s="67" t="s">
        <v>26</v>
      </c>
      <c r="L1" s="51"/>
      <c r="M1" s="71" t="s">
        <v>30</v>
      </c>
      <c r="N1" s="69" t="s">
        <v>24</v>
      </c>
      <c r="O1" s="70" t="s">
        <v>25</v>
      </c>
      <c r="P1" s="67" t="s">
        <v>26</v>
      </c>
      <c r="Q1" s="52"/>
    </row>
    <row r="2" spans="1:18" x14ac:dyDescent="0.55000000000000004">
      <c r="A2" s="53"/>
      <c r="B2" s="53">
        <v>1</v>
      </c>
      <c r="C2" s="53">
        <v>2</v>
      </c>
      <c r="D2" s="53">
        <v>3</v>
      </c>
      <c r="E2" s="53">
        <v>4</v>
      </c>
      <c r="F2" s="53">
        <v>5</v>
      </c>
      <c r="G2" s="53">
        <v>6</v>
      </c>
      <c r="H2" s="53">
        <v>7</v>
      </c>
      <c r="I2" s="67"/>
      <c r="J2" s="70"/>
      <c r="K2" s="67"/>
      <c r="L2" s="50"/>
      <c r="M2" s="72"/>
      <c r="N2" s="67"/>
      <c r="O2" s="70"/>
      <c r="P2" s="67"/>
      <c r="Q2" s="52" t="s">
        <v>27</v>
      </c>
    </row>
    <row r="3" spans="1:18" x14ac:dyDescent="0.55000000000000004">
      <c r="A3" s="37" t="s">
        <v>34</v>
      </c>
      <c r="B3" s="37"/>
      <c r="C3" s="37"/>
      <c r="D3" s="37">
        <f>85-28</f>
        <v>57</v>
      </c>
      <c r="E3" s="37"/>
      <c r="F3" s="37"/>
      <c r="G3" s="37"/>
      <c r="H3" s="37"/>
      <c r="I3" s="37">
        <v>0.01</v>
      </c>
      <c r="J3" s="37">
        <f>(D3+D4)/2</f>
        <v>60.5</v>
      </c>
      <c r="K3" s="37">
        <f t="shared" ref="K3:K8" si="0">J3/(0.01*I3)</f>
        <v>605000</v>
      </c>
      <c r="L3" s="52"/>
      <c r="M3" s="72"/>
      <c r="N3" s="52">
        <v>0.01</v>
      </c>
      <c r="O3" s="52">
        <f>AVERAGE(J3,J5,J7)</f>
        <v>62.833333333333336</v>
      </c>
      <c r="P3" s="52">
        <f>O3/(0.01*N3)</f>
        <v>628333.33333333337</v>
      </c>
      <c r="Q3" s="52">
        <f>STDEV(K3,K5,K7)</f>
        <v>20207.2594216369</v>
      </c>
    </row>
    <row r="4" spans="1:18" x14ac:dyDescent="0.55000000000000004">
      <c r="A4" s="37" t="s">
        <v>35</v>
      </c>
      <c r="B4" s="37"/>
      <c r="C4" s="37"/>
      <c r="D4" s="37">
        <f>93-29</f>
        <v>64</v>
      </c>
      <c r="E4" s="37"/>
      <c r="F4" s="37"/>
      <c r="G4" s="37"/>
      <c r="H4" s="37"/>
      <c r="I4" s="37">
        <v>1E-4</v>
      </c>
      <c r="J4" s="37">
        <f>(F3)</f>
        <v>0</v>
      </c>
      <c r="K4" s="37">
        <f t="shared" si="0"/>
        <v>0</v>
      </c>
      <c r="L4" s="52"/>
      <c r="M4" s="73"/>
      <c r="N4" s="52">
        <v>1E-4</v>
      </c>
      <c r="O4" s="52">
        <f>AVERAGE(J4,J6,J8)</f>
        <v>0</v>
      </c>
      <c r="P4" s="52">
        <f>O4/(0.01*N4)</f>
        <v>0</v>
      </c>
      <c r="Q4" s="52">
        <f>STDEV(K4,K6,K8)</f>
        <v>0</v>
      </c>
    </row>
    <row r="5" spans="1:18" x14ac:dyDescent="0.55000000000000004">
      <c r="A5" s="34" t="s">
        <v>36</v>
      </c>
      <c r="B5" s="34"/>
      <c r="C5" s="34"/>
      <c r="D5" s="34">
        <f>84-27</f>
        <v>57</v>
      </c>
      <c r="E5" s="34"/>
      <c r="F5" s="34"/>
      <c r="G5" s="34"/>
      <c r="H5" s="34"/>
      <c r="I5" s="34">
        <v>0.01</v>
      </c>
      <c r="J5" s="34">
        <f>AVERAGE(D5:D6)</f>
        <v>64</v>
      </c>
      <c r="K5" s="34">
        <f t="shared" si="0"/>
        <v>640000</v>
      </c>
      <c r="L5" s="50"/>
      <c r="M5" s="50"/>
      <c r="N5" s="50"/>
      <c r="O5" s="50"/>
      <c r="P5" s="50"/>
      <c r="Q5" s="50"/>
      <c r="R5" s="12"/>
    </row>
    <row r="6" spans="1:18" x14ac:dyDescent="0.55000000000000004">
      <c r="A6" s="34" t="s">
        <v>37</v>
      </c>
      <c r="B6" s="34"/>
      <c r="C6" s="34"/>
      <c r="D6" s="34">
        <f>95-24</f>
        <v>71</v>
      </c>
      <c r="E6" s="34"/>
      <c r="F6" s="34"/>
      <c r="G6" s="34"/>
      <c r="H6" s="34"/>
      <c r="I6" s="34">
        <v>1E-4</v>
      </c>
      <c r="J6" s="39">
        <f>(F5+F6)/2</f>
        <v>0</v>
      </c>
      <c r="K6" s="34">
        <f t="shared" si="0"/>
        <v>0</v>
      </c>
      <c r="L6" s="52"/>
      <c r="M6" s="15"/>
      <c r="N6" s="16"/>
      <c r="O6" s="16"/>
      <c r="P6" s="16"/>
      <c r="Q6" s="17"/>
    </row>
    <row r="7" spans="1:18" x14ac:dyDescent="0.55000000000000004">
      <c r="A7" s="37" t="s">
        <v>38</v>
      </c>
      <c r="B7" s="37"/>
      <c r="C7" s="37"/>
      <c r="D7" s="37">
        <f>111-47</f>
        <v>64</v>
      </c>
      <c r="E7" s="37"/>
      <c r="F7" s="37"/>
      <c r="G7" s="37"/>
      <c r="H7" s="37"/>
      <c r="I7" s="37">
        <v>0.01</v>
      </c>
      <c r="J7" s="37">
        <f>AVERAGE(D7:D8)</f>
        <v>64</v>
      </c>
      <c r="K7" s="37">
        <f t="shared" si="0"/>
        <v>640000</v>
      </c>
      <c r="L7" s="52"/>
      <c r="M7" s="18"/>
      <c r="N7" s="19"/>
      <c r="O7" s="19"/>
      <c r="P7" s="19"/>
      <c r="Q7" s="20"/>
    </row>
    <row r="8" spans="1:18" x14ac:dyDescent="0.55000000000000004">
      <c r="A8" s="37" t="s">
        <v>39</v>
      </c>
      <c r="B8" s="37"/>
      <c r="C8" s="37"/>
      <c r="D8" s="37">
        <f>94-30</f>
        <v>64</v>
      </c>
      <c r="E8" s="37"/>
      <c r="F8" s="37"/>
      <c r="G8" s="37"/>
      <c r="H8" s="37"/>
      <c r="I8" s="37">
        <v>1E-4</v>
      </c>
      <c r="J8" s="37">
        <f>(F7+F8)/2</f>
        <v>0</v>
      </c>
      <c r="K8" s="37">
        <f t="shared" si="0"/>
        <v>0</v>
      </c>
      <c r="L8" s="52"/>
      <c r="M8" s="18"/>
      <c r="N8" s="19"/>
      <c r="O8" s="19"/>
      <c r="P8" s="19"/>
      <c r="Q8" s="20"/>
    </row>
    <row r="9" spans="1:18" ht="28.8" x14ac:dyDescent="0.55000000000000004">
      <c r="A9" s="11" t="s">
        <v>28</v>
      </c>
      <c r="B9" s="11">
        <v>1</v>
      </c>
      <c r="C9" s="11">
        <v>0.1</v>
      </c>
      <c r="D9" s="11">
        <v>0.01</v>
      </c>
      <c r="E9" s="11">
        <v>1E-3</v>
      </c>
      <c r="F9" s="11">
        <v>1E-4</v>
      </c>
      <c r="G9" s="11">
        <v>1.0000000000000001E-5</v>
      </c>
      <c r="H9" s="11">
        <v>9.9999999999999995E-7</v>
      </c>
      <c r="I9" s="48"/>
      <c r="L9" s="52"/>
      <c r="M9" s="18"/>
      <c r="N9" s="19"/>
      <c r="O9" s="19"/>
      <c r="P9" s="19"/>
      <c r="Q9" s="20"/>
    </row>
    <row r="10" spans="1:18" x14ac:dyDescent="0.55000000000000004">
      <c r="A10" s="49"/>
      <c r="B10" s="49"/>
      <c r="C10" s="49"/>
      <c r="D10" s="49"/>
      <c r="E10" s="49"/>
      <c r="F10" s="49"/>
      <c r="G10" s="49"/>
      <c r="H10" s="49"/>
      <c r="I10" s="49"/>
      <c r="J10" s="50"/>
      <c r="K10" s="50"/>
      <c r="L10" s="50"/>
      <c r="M10" s="18"/>
      <c r="N10" s="19"/>
      <c r="O10" s="19"/>
      <c r="P10" s="19"/>
      <c r="Q10" s="20"/>
      <c r="R10" s="12"/>
    </row>
    <row r="11" spans="1:18" x14ac:dyDescent="0.55000000000000004">
      <c r="A11" s="49"/>
      <c r="B11" s="49"/>
      <c r="C11" s="49"/>
      <c r="D11" s="49"/>
      <c r="E11" s="49"/>
      <c r="F11" s="49"/>
      <c r="G11" s="49"/>
      <c r="H11" s="49"/>
      <c r="I11" s="49"/>
      <c r="J11" s="52"/>
      <c r="K11" s="52"/>
      <c r="L11" s="52"/>
      <c r="M11" s="18"/>
      <c r="N11" s="19"/>
      <c r="O11" s="19"/>
      <c r="P11" s="19"/>
      <c r="Q11" s="20"/>
    </row>
    <row r="12" spans="1:18" x14ac:dyDescent="0.55000000000000004">
      <c r="A12" s="49"/>
      <c r="B12" s="49"/>
      <c r="C12" s="49"/>
      <c r="D12" s="49"/>
      <c r="E12" s="49"/>
      <c r="F12" s="49"/>
      <c r="G12" s="49"/>
      <c r="H12" s="49"/>
      <c r="I12" s="49"/>
      <c r="J12" s="52"/>
      <c r="K12" s="52"/>
      <c r="L12" s="52"/>
      <c r="M12" s="18"/>
      <c r="N12" s="19"/>
      <c r="O12" s="19"/>
      <c r="P12" s="19"/>
      <c r="Q12" s="20"/>
    </row>
    <row r="13" spans="1:18" x14ac:dyDescent="0.55000000000000004">
      <c r="A13" s="49"/>
      <c r="B13" s="49"/>
      <c r="C13" s="49"/>
      <c r="D13" s="49"/>
      <c r="E13" s="49"/>
      <c r="F13" s="49"/>
      <c r="G13" s="49"/>
      <c r="H13" s="49"/>
      <c r="I13" s="49"/>
      <c r="L13" s="52"/>
      <c r="M13" s="18"/>
      <c r="N13" s="19"/>
      <c r="O13" s="19"/>
      <c r="P13" s="19"/>
      <c r="Q13" s="20"/>
    </row>
    <row r="14" spans="1:18" x14ac:dyDescent="0.55000000000000004">
      <c r="A14" s="49"/>
      <c r="B14" s="49"/>
      <c r="C14" s="49"/>
      <c r="D14" s="49"/>
      <c r="E14" s="49"/>
      <c r="F14" s="49"/>
      <c r="G14" s="49"/>
      <c r="H14" s="49"/>
      <c r="I14" s="49"/>
      <c r="L14" s="52"/>
      <c r="M14" s="21"/>
      <c r="N14" s="22"/>
      <c r="O14" s="22"/>
      <c r="P14" s="22"/>
      <c r="Q14" s="23"/>
    </row>
    <row r="15" spans="1:18" x14ac:dyDescent="0.55000000000000004">
      <c r="A15" s="49"/>
      <c r="B15" s="49"/>
      <c r="C15" s="49"/>
      <c r="D15" s="49"/>
      <c r="E15" s="49"/>
      <c r="F15" s="49"/>
      <c r="G15" s="49"/>
      <c r="H15" s="49"/>
      <c r="I15" s="49"/>
      <c r="J15" s="11"/>
      <c r="K15" s="11"/>
      <c r="L15" s="50"/>
      <c r="M15" s="50"/>
      <c r="N15" s="50"/>
      <c r="O15" s="50"/>
      <c r="P15" s="50"/>
      <c r="Q15" s="50"/>
      <c r="R15" s="12"/>
    </row>
    <row r="16" spans="1:18" x14ac:dyDescent="0.55000000000000004">
      <c r="A16" s="49"/>
      <c r="B16" s="49"/>
      <c r="C16" s="49"/>
      <c r="D16" s="49"/>
      <c r="E16" s="49"/>
      <c r="F16" s="49"/>
      <c r="G16" s="49"/>
      <c r="H16" s="49"/>
      <c r="I16" s="49"/>
      <c r="J16" s="14"/>
      <c r="K16" s="14"/>
      <c r="L16" s="13"/>
      <c r="M16" s="52"/>
      <c r="N16" s="52"/>
      <c r="O16" s="52"/>
      <c r="P16" s="52"/>
      <c r="Q16" s="52"/>
    </row>
    <row r="17" spans="1:17" x14ac:dyDescent="0.55000000000000004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52"/>
      <c r="N17" s="52"/>
      <c r="O17" s="52"/>
      <c r="P17" s="52"/>
      <c r="Q17" s="52"/>
    </row>
    <row r="18" spans="1:17" x14ac:dyDescent="0.55000000000000004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7" x14ac:dyDescent="0.55000000000000004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</sheetData>
  <mergeCells count="8">
    <mergeCell ref="O1:O2"/>
    <mergeCell ref="P1:P2"/>
    <mergeCell ref="B1:H1"/>
    <mergeCell ref="I1:I2"/>
    <mergeCell ref="J1:J2"/>
    <mergeCell ref="K1:K2"/>
    <mergeCell ref="M1:M4"/>
    <mergeCell ref="N1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A892-4BE4-40A1-989C-9E93065D2468}">
  <dimension ref="A1:R19"/>
  <sheetViews>
    <sheetView workbookViewId="0">
      <selection activeCell="K7" sqref="K7"/>
    </sheetView>
  </sheetViews>
  <sheetFormatPr defaultColWidth="8.83984375" defaultRowHeight="14.4" x14ac:dyDescent="0.55000000000000004"/>
  <sheetData>
    <row r="1" spans="1:18" x14ac:dyDescent="0.55000000000000004">
      <c r="A1" s="36"/>
      <c r="B1" s="68" t="s">
        <v>29</v>
      </c>
      <c r="C1" s="68"/>
      <c r="D1" s="68"/>
      <c r="E1" s="68"/>
      <c r="F1" s="68"/>
      <c r="G1" s="68"/>
      <c r="H1" s="68"/>
      <c r="I1" s="69" t="s">
        <v>24</v>
      </c>
      <c r="J1" s="70" t="s">
        <v>25</v>
      </c>
      <c r="K1" s="67" t="s">
        <v>26</v>
      </c>
      <c r="L1" s="35"/>
      <c r="M1" s="71" t="s">
        <v>30</v>
      </c>
      <c r="N1" s="69" t="s">
        <v>24</v>
      </c>
      <c r="O1" s="70" t="s">
        <v>25</v>
      </c>
      <c r="P1" s="67" t="s">
        <v>26</v>
      </c>
      <c r="Q1" s="36"/>
    </row>
    <row r="2" spans="1:18" x14ac:dyDescent="0.55000000000000004">
      <c r="A2" s="38"/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67"/>
      <c r="J2" s="70"/>
      <c r="K2" s="67"/>
      <c r="L2" s="33"/>
      <c r="M2" s="72"/>
      <c r="N2" s="67"/>
      <c r="O2" s="70"/>
      <c r="P2" s="67"/>
      <c r="Q2" s="36" t="s">
        <v>27</v>
      </c>
    </row>
    <row r="3" spans="1:18" x14ac:dyDescent="0.55000000000000004">
      <c r="A3" s="37" t="s">
        <v>34</v>
      </c>
      <c r="B3" s="37">
        <v>24</v>
      </c>
      <c r="C3" s="37"/>
      <c r="D3" s="37"/>
      <c r="E3" s="37"/>
      <c r="F3" s="37"/>
      <c r="G3" s="37"/>
      <c r="H3" s="37"/>
      <c r="I3" s="37">
        <v>1</v>
      </c>
      <c r="J3" s="37">
        <f>(B3+B4)/2</f>
        <v>33.5</v>
      </c>
      <c r="K3" s="37">
        <f t="shared" ref="K3:K8" si="0">J3/(0.01*I3)</f>
        <v>3350</v>
      </c>
      <c r="L3" s="36"/>
      <c r="M3" s="72"/>
      <c r="N3" s="36">
        <v>1</v>
      </c>
      <c r="O3" s="36">
        <f>AVERAGE(J3,J5,J7)</f>
        <v>68.333333333333329</v>
      </c>
      <c r="P3" s="36">
        <f>O3/(0.01*N3)</f>
        <v>6833.333333333333</v>
      </c>
      <c r="Q3" s="36">
        <f>STDEV(K3,K5,K7)</f>
        <v>3186.0372460681197</v>
      </c>
    </row>
    <row r="4" spans="1:18" x14ac:dyDescent="0.55000000000000004">
      <c r="A4" s="37" t="s">
        <v>35</v>
      </c>
      <c r="B4" s="37">
        <v>43</v>
      </c>
      <c r="C4" s="37"/>
      <c r="D4" s="37"/>
      <c r="E4" s="37"/>
      <c r="F4" s="37"/>
      <c r="G4" s="37"/>
      <c r="H4" s="37"/>
      <c r="I4" s="37">
        <v>1E-4</v>
      </c>
      <c r="J4" s="37">
        <f>(F3)</f>
        <v>0</v>
      </c>
      <c r="K4" s="37">
        <f t="shared" si="0"/>
        <v>0</v>
      </c>
      <c r="L4" s="36"/>
      <c r="M4" s="73"/>
      <c r="N4" s="36">
        <v>1E-4</v>
      </c>
      <c r="O4" s="36">
        <f>AVERAGE(J4,J6,J8)</f>
        <v>0</v>
      </c>
      <c r="P4" s="36">
        <f>O4/(0.01*N4)</f>
        <v>0</v>
      </c>
      <c r="Q4" s="36">
        <f>STDEV(K4,K6,K8)</f>
        <v>0</v>
      </c>
    </row>
    <row r="5" spans="1:18" x14ac:dyDescent="0.55000000000000004">
      <c r="A5" s="34" t="s">
        <v>36</v>
      </c>
      <c r="B5" s="34">
        <v>73</v>
      </c>
      <c r="C5" s="34"/>
      <c r="D5" s="34"/>
      <c r="E5" s="34"/>
      <c r="F5" s="34"/>
      <c r="G5" s="34"/>
      <c r="H5" s="34"/>
      <c r="I5" s="34">
        <v>1</v>
      </c>
      <c r="J5" s="34">
        <f>AVERAGE(B5:B6)</f>
        <v>75.5</v>
      </c>
      <c r="K5" s="34">
        <f t="shared" si="0"/>
        <v>7550</v>
      </c>
      <c r="L5" s="33"/>
      <c r="M5" s="33"/>
      <c r="N5" s="33"/>
      <c r="O5" s="33"/>
      <c r="P5" s="33"/>
      <c r="Q5" s="33"/>
      <c r="R5" s="12"/>
    </row>
    <row r="6" spans="1:18" x14ac:dyDescent="0.55000000000000004">
      <c r="A6" s="34" t="s">
        <v>37</v>
      </c>
      <c r="B6" s="34">
        <v>78</v>
      </c>
      <c r="C6" s="34"/>
      <c r="D6" s="34"/>
      <c r="E6" s="34"/>
      <c r="F6" s="34"/>
      <c r="G6" s="34"/>
      <c r="H6" s="34"/>
      <c r="I6" s="34">
        <v>1E-4</v>
      </c>
      <c r="J6" s="39">
        <f>(F5+F6)/2</f>
        <v>0</v>
      </c>
      <c r="K6" s="34">
        <f t="shared" si="0"/>
        <v>0</v>
      </c>
      <c r="L6" s="36"/>
      <c r="M6" s="15"/>
      <c r="N6" s="16"/>
      <c r="O6" s="16"/>
      <c r="P6" s="16"/>
      <c r="Q6" s="17"/>
    </row>
    <row r="7" spans="1:18" x14ac:dyDescent="0.55000000000000004">
      <c r="A7" s="37" t="s">
        <v>38</v>
      </c>
      <c r="B7" s="37">
        <v>118</v>
      </c>
      <c r="C7" s="37"/>
      <c r="D7" s="37"/>
      <c r="E7" s="37"/>
      <c r="F7" s="37"/>
      <c r="G7" s="37"/>
      <c r="H7" s="37"/>
      <c r="I7" s="37">
        <v>1</v>
      </c>
      <c r="J7" s="37">
        <f>AVERAGE(B7:B8)</f>
        <v>96</v>
      </c>
      <c r="K7" s="37">
        <f t="shared" si="0"/>
        <v>9600</v>
      </c>
      <c r="L7" s="36"/>
      <c r="M7" s="18"/>
      <c r="N7" s="19"/>
      <c r="O7" s="19"/>
      <c r="P7" s="19"/>
      <c r="Q7" s="20"/>
    </row>
    <row r="8" spans="1:18" x14ac:dyDescent="0.55000000000000004">
      <c r="A8" s="37" t="s">
        <v>39</v>
      </c>
      <c r="B8" s="37">
        <v>74</v>
      </c>
      <c r="C8" s="37"/>
      <c r="D8" s="37"/>
      <c r="E8" s="37"/>
      <c r="F8" s="37"/>
      <c r="G8" s="37"/>
      <c r="H8" s="37"/>
      <c r="I8" s="37">
        <v>1E-4</v>
      </c>
      <c r="J8" s="37">
        <f>(F7+F8)/2</f>
        <v>0</v>
      </c>
      <c r="K8" s="37">
        <f t="shared" si="0"/>
        <v>0</v>
      </c>
      <c r="L8" s="36"/>
      <c r="M8" s="18"/>
      <c r="N8" s="19"/>
      <c r="O8" s="19"/>
      <c r="P8" s="19"/>
      <c r="Q8" s="20"/>
    </row>
    <row r="9" spans="1:18" ht="28.8" x14ac:dyDescent="0.55000000000000004">
      <c r="A9" s="11" t="s">
        <v>28</v>
      </c>
      <c r="B9" s="11">
        <v>1</v>
      </c>
      <c r="C9" s="11">
        <v>0.1</v>
      </c>
      <c r="D9" s="11">
        <v>0.01</v>
      </c>
      <c r="E9" s="11">
        <v>1E-3</v>
      </c>
      <c r="F9" s="11">
        <v>1E-4</v>
      </c>
      <c r="G9" s="11">
        <v>1.0000000000000001E-5</v>
      </c>
      <c r="H9" s="11">
        <v>9.9999999999999995E-7</v>
      </c>
      <c r="I9" s="48"/>
      <c r="L9" s="36"/>
      <c r="M9" s="18"/>
      <c r="N9" s="19"/>
      <c r="O9" s="19"/>
      <c r="P9" s="19"/>
      <c r="Q9" s="20"/>
    </row>
    <row r="10" spans="1:18" x14ac:dyDescent="0.55000000000000004">
      <c r="A10" s="49"/>
      <c r="B10" s="49"/>
      <c r="C10" s="49"/>
      <c r="D10" s="49"/>
      <c r="E10" s="49"/>
      <c r="F10" s="49"/>
      <c r="G10" s="49"/>
      <c r="H10" s="49"/>
      <c r="I10" s="49"/>
      <c r="J10" s="33"/>
      <c r="K10" s="33"/>
      <c r="L10" s="33"/>
      <c r="M10" s="18"/>
      <c r="N10" s="19"/>
      <c r="O10" s="19"/>
      <c r="P10" s="19"/>
      <c r="Q10" s="20"/>
      <c r="R10" s="12"/>
    </row>
    <row r="11" spans="1:18" x14ac:dyDescent="0.55000000000000004">
      <c r="A11" s="49"/>
      <c r="B11" s="49"/>
      <c r="C11" s="49"/>
      <c r="D11" s="49"/>
      <c r="E11" s="49"/>
      <c r="F11" s="49"/>
      <c r="G11" s="49"/>
      <c r="H11" s="49"/>
      <c r="I11" s="49"/>
      <c r="J11" s="36"/>
      <c r="K11" s="36"/>
      <c r="L11" s="36"/>
      <c r="M11" s="18"/>
      <c r="N11" s="19"/>
      <c r="O11" s="19"/>
      <c r="P11" s="19"/>
      <c r="Q11" s="20"/>
    </row>
    <row r="12" spans="1:18" x14ac:dyDescent="0.55000000000000004">
      <c r="A12" s="49"/>
      <c r="B12" s="49"/>
      <c r="C12" s="49"/>
      <c r="D12" s="49"/>
      <c r="E12" s="49"/>
      <c r="F12" s="49"/>
      <c r="G12" s="49"/>
      <c r="H12" s="49"/>
      <c r="I12" s="49"/>
      <c r="J12" s="36"/>
      <c r="K12" s="36"/>
      <c r="L12" s="36"/>
      <c r="M12" s="18"/>
      <c r="N12" s="19"/>
      <c r="O12" s="19"/>
      <c r="P12" s="19"/>
      <c r="Q12" s="20"/>
    </row>
    <row r="13" spans="1:18" x14ac:dyDescent="0.55000000000000004">
      <c r="A13" s="49"/>
      <c r="B13" s="49"/>
      <c r="C13" s="49"/>
      <c r="D13" s="49"/>
      <c r="E13" s="49"/>
      <c r="F13" s="49"/>
      <c r="G13" s="49"/>
      <c r="H13" s="49"/>
      <c r="I13" s="49"/>
      <c r="L13" s="36"/>
      <c r="M13" s="18"/>
      <c r="N13" s="19"/>
      <c r="O13" s="19"/>
      <c r="P13" s="19"/>
      <c r="Q13" s="20"/>
    </row>
    <row r="14" spans="1:18" x14ac:dyDescent="0.55000000000000004">
      <c r="A14" s="49"/>
      <c r="B14" s="49"/>
      <c r="C14" s="49"/>
      <c r="D14" s="49"/>
      <c r="E14" s="49"/>
      <c r="F14" s="49"/>
      <c r="G14" s="49"/>
      <c r="H14" s="49"/>
      <c r="I14" s="49"/>
      <c r="L14" s="36"/>
      <c r="M14" s="21"/>
      <c r="N14" s="22"/>
      <c r="O14" s="22"/>
      <c r="P14" s="22"/>
      <c r="Q14" s="23"/>
    </row>
    <row r="15" spans="1:18" x14ac:dyDescent="0.55000000000000004">
      <c r="A15" s="49"/>
      <c r="B15" s="49"/>
      <c r="C15" s="49"/>
      <c r="D15" s="49"/>
      <c r="E15" s="49"/>
      <c r="F15" s="49"/>
      <c r="G15" s="49"/>
      <c r="H15" s="49"/>
      <c r="I15" s="49"/>
      <c r="J15" s="11"/>
      <c r="K15" s="11"/>
      <c r="L15" s="33"/>
      <c r="M15" s="33"/>
      <c r="N15" s="33"/>
      <c r="O15" s="33"/>
      <c r="P15" s="33"/>
      <c r="Q15" s="33"/>
      <c r="R15" s="12"/>
    </row>
    <row r="16" spans="1:18" x14ac:dyDescent="0.55000000000000004">
      <c r="A16" s="49"/>
      <c r="B16" s="49"/>
      <c r="C16" s="49"/>
      <c r="D16" s="49"/>
      <c r="E16" s="49"/>
      <c r="F16" s="49"/>
      <c r="G16" s="49"/>
      <c r="H16" s="49"/>
      <c r="I16" s="49"/>
      <c r="J16" s="14"/>
      <c r="K16" s="14"/>
      <c r="L16" s="13"/>
      <c r="M16" s="36"/>
      <c r="N16" s="36"/>
      <c r="O16" s="36"/>
      <c r="P16" s="36"/>
      <c r="Q16" s="36"/>
    </row>
    <row r="17" spans="1:17" x14ac:dyDescent="0.55000000000000004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  <c r="M17" s="36"/>
      <c r="N17" s="36"/>
      <c r="O17" s="36"/>
      <c r="P17" s="36"/>
      <c r="Q17" s="36"/>
    </row>
    <row r="18" spans="1:17" x14ac:dyDescent="0.55000000000000004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7" x14ac:dyDescent="0.55000000000000004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</sheetData>
  <mergeCells count="8">
    <mergeCell ref="O1:O2"/>
    <mergeCell ref="P1:P2"/>
    <mergeCell ref="B1:H1"/>
    <mergeCell ref="I1:I2"/>
    <mergeCell ref="J1:J2"/>
    <mergeCell ref="K1:K2"/>
    <mergeCell ref="M1:M4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schedule</vt:lpstr>
      <vt:lpstr>day 0</vt:lpstr>
      <vt:lpstr>day 1</vt:lpstr>
      <vt:lpstr>day 1 - big</vt:lpstr>
      <vt:lpstr>day 3</vt:lpstr>
      <vt:lpstr>day 3 - big</vt:lpstr>
      <vt:lpstr>day 7</vt:lpstr>
      <vt:lpstr>day 7 - big</vt:lpstr>
      <vt:lpstr>day 14</vt:lpstr>
      <vt:lpstr>day 14 - big</vt:lpstr>
      <vt:lpstr>day 21</vt:lpstr>
      <vt:lpstr>day 28</vt:lpstr>
      <vt:lpstr>day 35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</dc:creator>
  <cp:lastModifiedBy>Aisling</cp:lastModifiedBy>
  <dcterms:created xsi:type="dcterms:W3CDTF">2015-06-05T18:17:20Z</dcterms:created>
  <dcterms:modified xsi:type="dcterms:W3CDTF">2022-09-12T15:47:12Z</dcterms:modified>
</cp:coreProperties>
</file>