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G:\Shared drives\KRamsey Lab\Aisling Macaraeg\Plating Data\"/>
    </mc:Choice>
  </mc:AlternateContent>
  <xr:revisionPtr revIDLastSave="0" documentId="13_ncr:1_{8FE127AC-EEBE-4729-99BA-0BCF91D8B039}" xr6:coauthVersionLast="47" xr6:coauthVersionMax="47" xr10:uidLastSave="{00000000-0000-0000-0000-000000000000}"/>
  <bookViews>
    <workbookView xWindow="-96" yWindow="-96" windowWidth="23232" windowHeight="12552" firstSheet="3" activeTab="5" xr2:uid="{00000000-000D-0000-FFFF-FFFF00000000}"/>
  </bookViews>
  <sheets>
    <sheet name="Day 0" sheetId="4" r:id="rId1"/>
    <sheet name="Day 1 " sheetId="3" r:id="rId2"/>
    <sheet name="Day 1 - big" sheetId="5" r:id="rId3"/>
    <sheet name="Day 3" sheetId="6" r:id="rId4"/>
    <sheet name="Day 3- big" sheetId="7" r:id="rId5"/>
    <sheet name="Overall Graph" sheetId="1" r:id="rId6"/>
    <sheet name="Day 7" sheetId="10" r:id="rId7"/>
    <sheet name="Day 7 - big" sheetId="12" r:id="rId8"/>
    <sheet name="Day 14" sheetId="9" r:id="rId9"/>
    <sheet name="Day 14 - big" sheetId="13" r:id="rId10"/>
    <sheet name="Day 21" sheetId="11" r:id="rId11"/>
    <sheet name="Day 21 - big" sheetId="14" r:id="rId12"/>
    <sheet name="Day 28" sheetId="15" r:id="rId13"/>
    <sheet name="Day 28- big" sheetId="16" r:id="rId14"/>
    <sheet name="Day 35" sheetId="17" r:id="rId15"/>
    <sheet name="Day 35 - big" sheetId="18" r:id="rId16"/>
    <sheet name="Day 42" sheetId="19" r:id="rId17"/>
    <sheet name="Day 42 - big" sheetId="21" r:id="rId18"/>
    <sheet name="Day 50  " sheetId="23" r:id="rId19"/>
    <sheet name="Day 56" sheetId="24" r:id="rId20"/>
    <sheet name="Day 62" sheetId="25" r:id="rId21"/>
    <sheet name="Day 69 " sheetId="26" r:id="rId22"/>
    <sheet name="Schedule" sheetId="2" r:id="rId23"/>
  </sheets>
  <externalReferences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26" l="1"/>
  <c r="O3" i="26" s="1"/>
  <c r="D21" i="26"/>
  <c r="E21" i="26" s="1"/>
  <c r="D19" i="26"/>
  <c r="E19" i="26" s="1"/>
  <c r="J14" i="26"/>
  <c r="K14" i="26" s="1"/>
  <c r="J13" i="26"/>
  <c r="K13" i="26" s="1"/>
  <c r="J9" i="26"/>
  <c r="K9" i="26" s="1"/>
  <c r="Q8" i="26"/>
  <c r="P8" i="26"/>
  <c r="O8" i="26"/>
  <c r="J8" i="26"/>
  <c r="K8" i="26" s="1"/>
  <c r="K4" i="26"/>
  <c r="J4" i="26"/>
  <c r="J3" i="26"/>
  <c r="K3" i="26" s="1"/>
  <c r="D23" i="25"/>
  <c r="E23" i="25" s="1"/>
  <c r="D21" i="25"/>
  <c r="E21" i="25" s="1"/>
  <c r="D19" i="25"/>
  <c r="E19" i="25" s="1"/>
  <c r="J14" i="25"/>
  <c r="K14" i="25" s="1"/>
  <c r="J13" i="25"/>
  <c r="K13" i="25" s="1"/>
  <c r="J9" i="25"/>
  <c r="K9" i="25" s="1"/>
  <c r="Q8" i="25"/>
  <c r="P8" i="25"/>
  <c r="O8" i="25"/>
  <c r="J8" i="25"/>
  <c r="K8" i="25" s="1"/>
  <c r="J4" i="25"/>
  <c r="K4" i="25" s="1"/>
  <c r="J3" i="25"/>
  <c r="K3" i="25" s="1"/>
  <c r="Q8" i="24"/>
  <c r="P8" i="24"/>
  <c r="O8" i="24"/>
  <c r="Q3" i="24"/>
  <c r="P3" i="24"/>
  <c r="O3" i="24"/>
  <c r="D23" i="24"/>
  <c r="E23" i="24" s="1"/>
  <c r="D21" i="24"/>
  <c r="E21" i="24" s="1"/>
  <c r="D19" i="24"/>
  <c r="K14" i="24"/>
  <c r="J14" i="24"/>
  <c r="K13" i="24"/>
  <c r="J13" i="24"/>
  <c r="K9" i="24"/>
  <c r="J9" i="24"/>
  <c r="K8" i="24"/>
  <c r="J8" i="24"/>
  <c r="K4" i="24"/>
  <c r="J4" i="24"/>
  <c r="K3" i="24"/>
  <c r="J3" i="24"/>
  <c r="P8" i="23"/>
  <c r="O8" i="23"/>
  <c r="D23" i="23"/>
  <c r="E23" i="23" s="1"/>
  <c r="D21" i="23"/>
  <c r="E21" i="23" s="1"/>
  <c r="D19" i="23"/>
  <c r="E19" i="23" s="1"/>
  <c r="J14" i="23"/>
  <c r="K14" i="23" s="1"/>
  <c r="J13" i="23"/>
  <c r="K13" i="23" s="1"/>
  <c r="J9" i="23"/>
  <c r="K9" i="23" s="1"/>
  <c r="Q4" i="23" s="1"/>
  <c r="J8" i="23"/>
  <c r="K8" i="23" s="1"/>
  <c r="J4" i="23"/>
  <c r="J3" i="23"/>
  <c r="K3" i="23" s="1"/>
  <c r="Q3" i="23" s="1"/>
  <c r="J14" i="19"/>
  <c r="O4" i="19"/>
  <c r="D23" i="21"/>
  <c r="E23" i="21" s="1"/>
  <c r="E21" i="21"/>
  <c r="D21" i="21"/>
  <c r="D19" i="21"/>
  <c r="E19" i="21" s="1"/>
  <c r="J14" i="21"/>
  <c r="J13" i="21"/>
  <c r="K13" i="21" s="1"/>
  <c r="J9" i="21"/>
  <c r="K8" i="21"/>
  <c r="J8" i="21"/>
  <c r="J4" i="21"/>
  <c r="K4" i="21" s="1"/>
  <c r="J3" i="21"/>
  <c r="O3" i="21" s="1"/>
  <c r="P3" i="21" s="1"/>
  <c r="K14" i="19"/>
  <c r="J4" i="19"/>
  <c r="K4" i="19" s="1"/>
  <c r="J9" i="19"/>
  <c r="D23" i="19"/>
  <c r="E23" i="19" s="1"/>
  <c r="D21" i="19"/>
  <c r="E21" i="19" s="1"/>
  <c r="D19" i="19"/>
  <c r="E19" i="19" s="1"/>
  <c r="J13" i="19"/>
  <c r="K13" i="19" s="1"/>
  <c r="O8" i="19"/>
  <c r="J8" i="19"/>
  <c r="K8" i="19" s="1"/>
  <c r="J3" i="19"/>
  <c r="K3" i="19" s="1"/>
  <c r="Q3" i="19" s="1"/>
  <c r="C14" i="18"/>
  <c r="J14" i="18" s="1"/>
  <c r="C9" i="18"/>
  <c r="C8" i="18"/>
  <c r="D23" i="18"/>
  <c r="E23" i="18" s="1"/>
  <c r="D21" i="18"/>
  <c r="E21" i="18" s="1"/>
  <c r="D19" i="18"/>
  <c r="E19" i="18" s="1"/>
  <c r="J13" i="18"/>
  <c r="K13" i="18" s="1"/>
  <c r="J9" i="18"/>
  <c r="K9" i="18" s="1"/>
  <c r="O8" i="18"/>
  <c r="K8" i="18"/>
  <c r="J8" i="18"/>
  <c r="K4" i="18"/>
  <c r="J4" i="18"/>
  <c r="Q3" i="18"/>
  <c r="P3" i="18"/>
  <c r="O3" i="18"/>
  <c r="K3" i="18"/>
  <c r="J3" i="18"/>
  <c r="J9" i="17"/>
  <c r="K9" i="17" s="1"/>
  <c r="Q4" i="17" s="1"/>
  <c r="J14" i="17"/>
  <c r="O4" i="17"/>
  <c r="E23" i="17"/>
  <c r="D23" i="17"/>
  <c r="E21" i="17"/>
  <c r="D21" i="17"/>
  <c r="D19" i="17"/>
  <c r="E19" i="17" s="1"/>
  <c r="K14" i="17"/>
  <c r="J13" i="17"/>
  <c r="K13" i="17" s="1"/>
  <c r="O8" i="17"/>
  <c r="J8" i="17"/>
  <c r="K8" i="17" s="1"/>
  <c r="J4" i="17"/>
  <c r="J3" i="17"/>
  <c r="K3" i="17" s="1"/>
  <c r="Q3" i="17" s="1"/>
  <c r="D14" i="16"/>
  <c r="D13" i="16"/>
  <c r="C9" i="16"/>
  <c r="C8" i="16"/>
  <c r="J9" i="16" s="1"/>
  <c r="K9" i="16" s="1"/>
  <c r="D9" i="16"/>
  <c r="D8" i="16"/>
  <c r="J8" i="16" s="1"/>
  <c r="K8" i="16" s="1"/>
  <c r="C4" i="16"/>
  <c r="J4" i="16" s="1"/>
  <c r="K4" i="16" s="1"/>
  <c r="D4" i="16"/>
  <c r="D3" i="16"/>
  <c r="D23" i="16"/>
  <c r="E23" i="16" s="1"/>
  <c r="D21" i="16"/>
  <c r="E21" i="16" s="1"/>
  <c r="D19" i="16"/>
  <c r="E19" i="16" s="1"/>
  <c r="J14" i="16"/>
  <c r="K14" i="16" s="1"/>
  <c r="J13" i="16"/>
  <c r="K13" i="16" s="1"/>
  <c r="J3" i="16"/>
  <c r="Q4" i="15"/>
  <c r="P4" i="15"/>
  <c r="O4" i="15"/>
  <c r="K9" i="15"/>
  <c r="J9" i="15"/>
  <c r="J8" i="15"/>
  <c r="K8" i="15" s="1"/>
  <c r="J4" i="15"/>
  <c r="K4" i="15" s="1"/>
  <c r="D23" i="15"/>
  <c r="E23" i="15" s="1"/>
  <c r="D21" i="15"/>
  <c r="E21" i="15" s="1"/>
  <c r="D19" i="15"/>
  <c r="E19" i="15" s="1"/>
  <c r="J14" i="15"/>
  <c r="K14" i="15" s="1"/>
  <c r="J13" i="15"/>
  <c r="K13" i="15" s="1"/>
  <c r="J3" i="15"/>
  <c r="K3" i="15" s="1"/>
  <c r="P8" i="11"/>
  <c r="Q8" i="11"/>
  <c r="O8" i="11"/>
  <c r="P3" i="26" l="1"/>
  <c r="Q3" i="26"/>
  <c r="E23" i="26"/>
  <c r="O3" i="25"/>
  <c r="Q3" i="25"/>
  <c r="P3" i="25"/>
  <c r="E19" i="24"/>
  <c r="O4" i="23"/>
  <c r="P4" i="23" s="1"/>
  <c r="K4" i="23"/>
  <c r="Q8" i="23"/>
  <c r="O3" i="23"/>
  <c r="P3" i="23" s="1"/>
  <c r="O4" i="21"/>
  <c r="P4" i="21" s="1"/>
  <c r="K9" i="21"/>
  <c r="Q8" i="21"/>
  <c r="P8" i="21"/>
  <c r="K14" i="21"/>
  <c r="K3" i="21"/>
  <c r="Q3" i="21" s="1"/>
  <c r="O8" i="21"/>
  <c r="P4" i="19"/>
  <c r="K9" i="19"/>
  <c r="Q4" i="19" s="1"/>
  <c r="Q8" i="19"/>
  <c r="P8" i="19"/>
  <c r="O3" i="19"/>
  <c r="P3" i="19" s="1"/>
  <c r="O4" i="18"/>
  <c r="P4" i="18" s="1"/>
  <c r="Q8" i="18"/>
  <c r="P8" i="18"/>
  <c r="K14" i="18"/>
  <c r="Q4" i="18" s="1"/>
  <c r="P4" i="17"/>
  <c r="K4" i="17"/>
  <c r="O3" i="17"/>
  <c r="P3" i="17" s="1"/>
  <c r="Q8" i="17"/>
  <c r="P8" i="17"/>
  <c r="O3" i="16"/>
  <c r="P3" i="16" s="1"/>
  <c r="K3" i="16"/>
  <c r="Q3" i="16" s="1"/>
  <c r="Q4" i="16"/>
  <c r="P8" i="16"/>
  <c r="Q8" i="16"/>
  <c r="O8" i="16"/>
  <c r="O4" i="16"/>
  <c r="P4" i="16" s="1"/>
  <c r="Q3" i="15"/>
  <c r="Q8" i="15"/>
  <c r="P8" i="15"/>
  <c r="O8" i="15"/>
  <c r="O3" i="15"/>
  <c r="P3" i="15" s="1"/>
  <c r="Q3" i="14"/>
  <c r="P3" i="14"/>
  <c r="O3" i="14"/>
  <c r="J13" i="14"/>
  <c r="J8" i="14"/>
  <c r="K8" i="14" s="1"/>
  <c r="J3" i="14"/>
  <c r="D14" i="14"/>
  <c r="D13" i="14"/>
  <c r="D9" i="14"/>
  <c r="D8" i="14"/>
  <c r="D4" i="14"/>
  <c r="D3" i="14"/>
  <c r="D23" i="14"/>
  <c r="E23" i="14" s="1"/>
  <c r="D21" i="14"/>
  <c r="E21" i="14" s="1"/>
  <c r="D19" i="14"/>
  <c r="E19" i="14" s="1"/>
  <c r="K14" i="14"/>
  <c r="J14" i="14"/>
  <c r="J9" i="14"/>
  <c r="K9" i="14" s="1"/>
  <c r="O8" i="14"/>
  <c r="J4" i="14"/>
  <c r="O4" i="14" s="1"/>
  <c r="P4" i="14" s="1"/>
  <c r="D23" i="13"/>
  <c r="E23" i="13" s="1"/>
  <c r="D21" i="13"/>
  <c r="E21" i="13" s="1"/>
  <c r="C20" i="13"/>
  <c r="D19" i="13"/>
  <c r="E19" i="13" s="1"/>
  <c r="C19" i="13"/>
  <c r="J14" i="13"/>
  <c r="K14" i="13" s="1"/>
  <c r="E14" i="13"/>
  <c r="J13" i="13" s="1"/>
  <c r="K13" i="13" s="1"/>
  <c r="J9" i="13"/>
  <c r="K9" i="13" s="1"/>
  <c r="O8" i="13"/>
  <c r="J8" i="13"/>
  <c r="K8" i="13" s="1"/>
  <c r="E8" i="13"/>
  <c r="J4" i="13"/>
  <c r="O4" i="13" s="1"/>
  <c r="P4" i="13" s="1"/>
  <c r="J3" i="13"/>
  <c r="K3" i="13" s="1"/>
  <c r="J44" i="12"/>
  <c r="K44" i="12" s="1"/>
  <c r="J43" i="12"/>
  <c r="K43" i="12" s="1"/>
  <c r="J39" i="12"/>
  <c r="K39" i="12" s="1"/>
  <c r="J38" i="12"/>
  <c r="K38" i="12" s="1"/>
  <c r="J34" i="12"/>
  <c r="K34" i="12" s="1"/>
  <c r="J33" i="12"/>
  <c r="K33" i="12" s="1"/>
  <c r="K29" i="12"/>
  <c r="J29" i="12"/>
  <c r="J28" i="12"/>
  <c r="K28" i="12" s="1"/>
  <c r="J24" i="12"/>
  <c r="K24" i="12" s="1"/>
  <c r="D24" i="12"/>
  <c r="J23" i="12"/>
  <c r="O8" i="12" s="1"/>
  <c r="P8" i="12" s="1"/>
  <c r="D23" i="12"/>
  <c r="J19" i="12"/>
  <c r="O9" i="12" s="1"/>
  <c r="P9" i="12" s="1"/>
  <c r="J18" i="12"/>
  <c r="K18" i="12" s="1"/>
  <c r="J14" i="12"/>
  <c r="K14" i="12" s="1"/>
  <c r="K13" i="12"/>
  <c r="J13" i="12"/>
  <c r="K8" i="12"/>
  <c r="J8" i="12"/>
  <c r="J4" i="12"/>
  <c r="O4" i="12" s="1"/>
  <c r="P4" i="12" s="1"/>
  <c r="J3" i="12"/>
  <c r="O3" i="12" s="1"/>
  <c r="P3" i="12" s="1"/>
  <c r="Q3" i="11"/>
  <c r="P3" i="11"/>
  <c r="O3" i="11"/>
  <c r="J3" i="11"/>
  <c r="J8" i="11"/>
  <c r="K8" i="11" s="1"/>
  <c r="J13" i="11"/>
  <c r="K13" i="11" s="1"/>
  <c r="D23" i="11"/>
  <c r="E23" i="11" s="1"/>
  <c r="D21" i="11"/>
  <c r="E21" i="11" s="1"/>
  <c r="D19" i="11"/>
  <c r="E19" i="11" s="1"/>
  <c r="J14" i="11"/>
  <c r="K14" i="11" s="1"/>
  <c r="J9" i="11"/>
  <c r="K9" i="11" s="1"/>
  <c r="J4" i="11"/>
  <c r="K4" i="11" s="1"/>
  <c r="Q4" i="11" s="1"/>
  <c r="Q8" i="10"/>
  <c r="P8" i="10"/>
  <c r="O8" i="10"/>
  <c r="K18" i="10"/>
  <c r="K19" i="10"/>
  <c r="J23" i="10"/>
  <c r="J28" i="10"/>
  <c r="K28" i="10" s="1"/>
  <c r="J18" i="10"/>
  <c r="Q4" i="10"/>
  <c r="O4" i="10"/>
  <c r="K4" i="10"/>
  <c r="J4" i="10"/>
  <c r="J44" i="10"/>
  <c r="K44" i="10" s="1"/>
  <c r="J43" i="10"/>
  <c r="K43" i="10" s="1"/>
  <c r="J39" i="10"/>
  <c r="K39" i="10" s="1"/>
  <c r="J38" i="10"/>
  <c r="J34" i="10"/>
  <c r="K34" i="10" s="1"/>
  <c r="J33" i="10"/>
  <c r="K33" i="10" s="1"/>
  <c r="J29" i="10"/>
  <c r="K29" i="10" s="1"/>
  <c r="J24" i="10"/>
  <c r="K24" i="10" s="1"/>
  <c r="J19" i="10"/>
  <c r="J14" i="10"/>
  <c r="K14" i="10" s="1"/>
  <c r="J13" i="10"/>
  <c r="K13" i="10" s="1"/>
  <c r="J8" i="10"/>
  <c r="K8" i="10" s="1"/>
  <c r="O3" i="10"/>
  <c r="P3" i="10" s="1"/>
  <c r="K3" i="10"/>
  <c r="J3" i="10"/>
  <c r="Q8" i="9"/>
  <c r="P8" i="9"/>
  <c r="O8" i="9"/>
  <c r="D23" i="9"/>
  <c r="E23" i="9" s="1"/>
  <c r="D21" i="9"/>
  <c r="E21" i="9" s="1"/>
  <c r="D19" i="9"/>
  <c r="E19" i="9" s="1"/>
  <c r="Q4" i="21" l="1"/>
  <c r="K13" i="14"/>
  <c r="K3" i="14"/>
  <c r="P8" i="14"/>
  <c r="Q8" i="14"/>
  <c r="K4" i="14"/>
  <c r="Q4" i="14" s="1"/>
  <c r="Q3" i="13"/>
  <c r="Q8" i="13"/>
  <c r="P8" i="13"/>
  <c r="K4" i="13"/>
  <c r="Q4" i="13" s="1"/>
  <c r="O3" i="13"/>
  <c r="P3" i="13" s="1"/>
  <c r="K3" i="12"/>
  <c r="Q3" i="12" s="1"/>
  <c r="K19" i="12"/>
  <c r="Q9" i="12" s="1"/>
  <c r="K23" i="12"/>
  <c r="Q8" i="12" s="1"/>
  <c r="K4" i="12"/>
  <c r="Q4" i="12" s="1"/>
  <c r="K3" i="11"/>
  <c r="O4" i="11"/>
  <c r="P4" i="11" s="1"/>
  <c r="K23" i="10"/>
  <c r="P4" i="10"/>
  <c r="O9" i="10"/>
  <c r="P9" i="10" s="1"/>
  <c r="Q3" i="10"/>
  <c r="Q9" i="10"/>
  <c r="K38" i="10"/>
  <c r="Q3" i="9"/>
  <c r="P3" i="9"/>
  <c r="O3" i="9"/>
  <c r="K13" i="9"/>
  <c r="J13" i="9"/>
  <c r="J8" i="9"/>
  <c r="K8" i="9" s="1"/>
  <c r="K3" i="9"/>
  <c r="J3" i="9"/>
  <c r="J14" i="9"/>
  <c r="K14" i="9" s="1"/>
  <c r="J9" i="9"/>
  <c r="K9" i="9" s="1"/>
  <c r="J4" i="9"/>
  <c r="K4" i="9" s="1"/>
  <c r="Q13" i="7"/>
  <c r="O13" i="7"/>
  <c r="O9" i="7"/>
  <c r="P9" i="7" s="1"/>
  <c r="O4" i="7"/>
  <c r="K44" i="7"/>
  <c r="J44" i="7"/>
  <c r="J43" i="7"/>
  <c r="K43" i="7" s="1"/>
  <c r="K39" i="7"/>
  <c r="J39" i="7"/>
  <c r="J38" i="7"/>
  <c r="K38" i="7" s="1"/>
  <c r="K34" i="7"/>
  <c r="Q14" i="7" s="1"/>
  <c r="J34" i="7"/>
  <c r="J33" i="7"/>
  <c r="K33" i="7" s="1"/>
  <c r="J29" i="7"/>
  <c r="K29" i="7" s="1"/>
  <c r="J28" i="7"/>
  <c r="K28" i="7" s="1"/>
  <c r="J24" i="7"/>
  <c r="K24" i="7" s="1"/>
  <c r="K23" i="7"/>
  <c r="J19" i="7"/>
  <c r="J18" i="7"/>
  <c r="O14" i="7"/>
  <c r="P14" i="7" s="1"/>
  <c r="J14" i="7"/>
  <c r="K14" i="7" s="1"/>
  <c r="J13" i="7"/>
  <c r="K13" i="7" s="1"/>
  <c r="J9" i="7"/>
  <c r="K9" i="7" s="1"/>
  <c r="K8" i="7"/>
  <c r="J8" i="7"/>
  <c r="J4" i="7"/>
  <c r="K4" i="7" s="1"/>
  <c r="J3" i="7"/>
  <c r="O3" i="7" s="1"/>
  <c r="P3" i="7" s="1"/>
  <c r="O4" i="6"/>
  <c r="P4" i="6" s="1"/>
  <c r="Q13" i="6"/>
  <c r="O13" i="6"/>
  <c r="J43" i="6"/>
  <c r="J38" i="6"/>
  <c r="J33" i="6"/>
  <c r="Q8" i="6"/>
  <c r="Q9" i="6"/>
  <c r="P9" i="6"/>
  <c r="O9" i="6"/>
  <c r="O8" i="6"/>
  <c r="P8" i="6"/>
  <c r="K23" i="6"/>
  <c r="J28" i="6"/>
  <c r="K28" i="6" s="1"/>
  <c r="Q14" i="5"/>
  <c r="O14" i="5"/>
  <c r="P14" i="5"/>
  <c r="Q9" i="5"/>
  <c r="O9" i="5"/>
  <c r="P9" i="5" s="1"/>
  <c r="Q4" i="5"/>
  <c r="P4" i="5"/>
  <c r="P9" i="3"/>
  <c r="O9" i="3"/>
  <c r="O4" i="3"/>
  <c r="P4" i="3" s="1"/>
  <c r="Q4" i="3"/>
  <c r="J4" i="3"/>
  <c r="J44" i="6"/>
  <c r="K44" i="6" s="1"/>
  <c r="K43" i="6"/>
  <c r="J39" i="6"/>
  <c r="K39" i="6" s="1"/>
  <c r="K38" i="6"/>
  <c r="J34" i="6"/>
  <c r="O14" i="6" s="1"/>
  <c r="P14" i="6" s="1"/>
  <c r="K33" i="6"/>
  <c r="J29" i="6"/>
  <c r="K29" i="6" s="1"/>
  <c r="J24" i="6"/>
  <c r="K24" i="6" s="1"/>
  <c r="J19" i="6"/>
  <c r="K19" i="6" s="1"/>
  <c r="J18" i="6"/>
  <c r="J14" i="6"/>
  <c r="K14" i="6" s="1"/>
  <c r="J13" i="6"/>
  <c r="K13" i="6" s="1"/>
  <c r="J9" i="6"/>
  <c r="K9" i="6" s="1"/>
  <c r="K8" i="6"/>
  <c r="J8" i="6"/>
  <c r="J4" i="6"/>
  <c r="J3" i="6"/>
  <c r="O3" i="6" s="1"/>
  <c r="P3" i="6" s="1"/>
  <c r="J44" i="5"/>
  <c r="K44" i="5" s="1"/>
  <c r="J43" i="5"/>
  <c r="K43" i="5" s="1"/>
  <c r="J39" i="5"/>
  <c r="K39" i="5" s="1"/>
  <c r="J38" i="5"/>
  <c r="K38" i="5" s="1"/>
  <c r="Q13" i="5" s="1"/>
  <c r="J34" i="5"/>
  <c r="K34" i="5" s="1"/>
  <c r="K33" i="5"/>
  <c r="J29" i="5"/>
  <c r="K29" i="5" s="1"/>
  <c r="J28" i="5"/>
  <c r="K28" i="5" s="1"/>
  <c r="J24" i="5"/>
  <c r="K24" i="5" s="1"/>
  <c r="K23" i="5"/>
  <c r="J23" i="5"/>
  <c r="J19" i="5"/>
  <c r="K19" i="5" s="1"/>
  <c r="J18" i="5"/>
  <c r="K18" i="5" s="1"/>
  <c r="J14" i="5"/>
  <c r="K14" i="5" s="1"/>
  <c r="J13" i="5"/>
  <c r="K13" i="5" s="1"/>
  <c r="J9" i="5"/>
  <c r="K9" i="5" s="1"/>
  <c r="K8" i="5"/>
  <c r="J8" i="5"/>
  <c r="J4" i="5"/>
  <c r="O4" i="5" s="1"/>
  <c r="J3" i="5"/>
  <c r="O3" i="5" s="1"/>
  <c r="P3" i="5" s="1"/>
  <c r="Q14" i="3"/>
  <c r="P14" i="3"/>
  <c r="O14" i="3"/>
  <c r="J44" i="3"/>
  <c r="J39" i="3"/>
  <c r="J34" i="3"/>
  <c r="J29" i="3"/>
  <c r="J24" i="3"/>
  <c r="K24" i="3" s="1"/>
  <c r="O8" i="3" s="1"/>
  <c r="P8" i="3" s="1"/>
  <c r="J19" i="3"/>
  <c r="J14" i="3"/>
  <c r="K14" i="3" s="1"/>
  <c r="J9" i="3"/>
  <c r="R3" i="4"/>
  <c r="Q3" i="4"/>
  <c r="P3" i="4"/>
  <c r="K8" i="4"/>
  <c r="K3" i="4"/>
  <c r="Q13" i="3"/>
  <c r="P13" i="3"/>
  <c r="O13" i="3"/>
  <c r="Q8" i="3"/>
  <c r="Q3" i="3"/>
  <c r="P3" i="3"/>
  <c r="O3" i="3"/>
  <c r="K29" i="3"/>
  <c r="J28" i="3"/>
  <c r="K28" i="3" s="1"/>
  <c r="J23" i="3"/>
  <c r="K23" i="3" s="1"/>
  <c r="K44" i="3"/>
  <c r="J43" i="3"/>
  <c r="K43" i="3" s="1"/>
  <c r="K39" i="3"/>
  <c r="J38" i="3"/>
  <c r="K34" i="3"/>
  <c r="K33" i="3"/>
  <c r="J18" i="3"/>
  <c r="K18" i="3" s="1"/>
  <c r="J13" i="3"/>
  <c r="K13" i="3" s="1"/>
  <c r="J8" i="3"/>
  <c r="K8" i="3" s="1"/>
  <c r="J3" i="3"/>
  <c r="R4" i="4"/>
  <c r="L9" i="4"/>
  <c r="K9" i="4"/>
  <c r="P4" i="4"/>
  <c r="Q4" i="4" s="1"/>
  <c r="L8" i="4"/>
  <c r="L4" i="4"/>
  <c r="K4" i="4"/>
  <c r="Q4" i="9" l="1"/>
  <c r="O4" i="9"/>
  <c r="P4" i="9" s="1"/>
  <c r="O8" i="7"/>
  <c r="P8" i="7" s="1"/>
  <c r="Q8" i="7"/>
  <c r="Q4" i="7"/>
  <c r="P4" i="7"/>
  <c r="P13" i="7"/>
  <c r="K3" i="7"/>
  <c r="Q3" i="7" s="1"/>
  <c r="K19" i="7"/>
  <c r="Q9" i="7" s="1"/>
  <c r="K19" i="3"/>
  <c r="Q9" i="3" s="1"/>
  <c r="K9" i="3"/>
  <c r="K4" i="6"/>
  <c r="Q4" i="6" s="1"/>
  <c r="K3" i="6"/>
  <c r="Q3" i="6" s="1"/>
  <c r="K34" i="6"/>
  <c r="Q14" i="6" s="1"/>
  <c r="P13" i="6"/>
  <c r="Q8" i="5"/>
  <c r="O8" i="5"/>
  <c r="P8" i="5" s="1"/>
  <c r="K4" i="5"/>
  <c r="K3" i="5"/>
  <c r="Q3" i="5" s="1"/>
  <c r="O13" i="5"/>
  <c r="P13" i="5" s="1"/>
  <c r="L3" i="4"/>
  <c r="K3" i="3"/>
  <c r="K38" i="3"/>
  <c r="K4" i="3"/>
</calcChain>
</file>

<file path=xl/sharedStrings.xml><?xml version="1.0" encoding="utf-8"?>
<sst xmlns="http://schemas.openxmlformats.org/spreadsheetml/2006/main" count="1085" uniqueCount="91">
  <si>
    <t>total</t>
  </si>
  <si>
    <t>Sample</t>
  </si>
  <si>
    <t>Day 0</t>
  </si>
  <si>
    <t>Day 1</t>
  </si>
  <si>
    <t>Day 7</t>
  </si>
  <si>
    <t>Day 14</t>
  </si>
  <si>
    <t>Day 21</t>
  </si>
  <si>
    <t>Day 28</t>
  </si>
  <si>
    <t>Day 35</t>
  </si>
  <si>
    <t>Day 42</t>
  </si>
  <si>
    <r>
      <t>4</t>
    </r>
    <r>
      <rPr>
        <b/>
        <sz val="11"/>
        <color theme="1"/>
        <rFont val="Calibri"/>
        <family val="2"/>
      </rPr>
      <t>°C A</t>
    </r>
  </si>
  <si>
    <r>
      <t>4</t>
    </r>
    <r>
      <rPr>
        <b/>
        <sz val="11"/>
        <color theme="1"/>
        <rFont val="Calibri"/>
        <family val="2"/>
      </rPr>
      <t>°C B</t>
    </r>
  </si>
  <si>
    <r>
      <t>4</t>
    </r>
    <r>
      <rPr>
        <b/>
        <sz val="11"/>
        <color theme="1"/>
        <rFont val="Calibri"/>
        <family val="2"/>
      </rPr>
      <t>°C C</t>
    </r>
  </si>
  <si>
    <t>16°C A</t>
  </si>
  <si>
    <t>16°C B</t>
  </si>
  <si>
    <t>16°C C</t>
  </si>
  <si>
    <t>25°C A</t>
  </si>
  <si>
    <t>25°C B</t>
  </si>
  <si>
    <t>25°C C</t>
  </si>
  <si>
    <t>Total Avgs</t>
  </si>
  <si>
    <r>
      <t>4</t>
    </r>
    <r>
      <rPr>
        <b/>
        <sz val="11"/>
        <color theme="1"/>
        <rFont val="Calibri"/>
        <family val="2"/>
      </rPr>
      <t xml:space="preserve">°C </t>
    </r>
  </si>
  <si>
    <t xml:space="preserve">16°C </t>
  </si>
  <si>
    <t xml:space="preserve">25°C </t>
  </si>
  <si>
    <r>
      <t>4</t>
    </r>
    <r>
      <rPr>
        <b/>
        <sz val="11"/>
        <color theme="1"/>
        <rFont val="Calibri"/>
        <family val="2"/>
      </rPr>
      <t xml:space="preserve">°C </t>
    </r>
    <r>
      <rPr>
        <b/>
        <sz val="11"/>
        <color theme="1"/>
        <rFont val="Calibri"/>
        <family val="2"/>
        <scheme val="minor"/>
      </rPr>
      <t>B</t>
    </r>
  </si>
  <si>
    <t>STDVS</t>
  </si>
  <si>
    <t>Plates</t>
  </si>
  <si>
    <t>Date Plated</t>
  </si>
  <si>
    <t>Day #</t>
  </si>
  <si>
    <t>Date Counted</t>
  </si>
  <si>
    <t xml:space="preserve">Days passed </t>
  </si>
  <si>
    <t>extra observations</t>
  </si>
  <si>
    <t>#1-3 (4C)</t>
  </si>
  <si>
    <t>#4-6 (16C)</t>
  </si>
  <si>
    <t>#7-9 (24C)</t>
  </si>
  <si>
    <t>ask hannah</t>
  </si>
  <si>
    <t>Track Plate 1</t>
  </si>
  <si>
    <t>Dilution Factor Counted</t>
  </si>
  <si>
    <t>Avg. Cells</t>
  </si>
  <si>
    <t>CFU per mL</t>
  </si>
  <si>
    <t>Stdev</t>
  </si>
  <si>
    <t>A</t>
  </si>
  <si>
    <t>B</t>
  </si>
  <si>
    <t>Dilution Factor</t>
  </si>
  <si>
    <t xml:space="preserve">Track Plate 2 </t>
  </si>
  <si>
    <t>Track Plate 1 - 4°C</t>
  </si>
  <si>
    <t>Track Plates 1,2,3</t>
  </si>
  <si>
    <t>Track Plate 2 - 4°C</t>
  </si>
  <si>
    <t>Track Plates 4,5,6</t>
  </si>
  <si>
    <t>Track Plate 3 - 4°C</t>
  </si>
  <si>
    <t>Track Plates 7,8,9</t>
  </si>
  <si>
    <t>Track Plate 4 - 16°C</t>
  </si>
  <si>
    <t>Track Plate 5 - 16°C</t>
  </si>
  <si>
    <t>Track Plate 6 - 16°C</t>
  </si>
  <si>
    <t>Track Plate 7 - 25°C</t>
  </si>
  <si>
    <t>Track Plate 8 - 25°C</t>
  </si>
  <si>
    <t>Track Plate 9 - 25°C</t>
  </si>
  <si>
    <t>Day 3</t>
  </si>
  <si>
    <t>conv</t>
  </si>
  <si>
    <t>4A</t>
  </si>
  <si>
    <t>4B</t>
  </si>
  <si>
    <t>5A</t>
  </si>
  <si>
    <t>5B</t>
  </si>
  <si>
    <t>6A</t>
  </si>
  <si>
    <t>6B</t>
  </si>
  <si>
    <t>Plate</t>
  </si>
  <si>
    <t>Cells</t>
  </si>
  <si>
    <t>CFU/mL</t>
  </si>
  <si>
    <t>7A/B</t>
  </si>
  <si>
    <t>8A/B</t>
  </si>
  <si>
    <t>9A/B</t>
  </si>
  <si>
    <t>300 ul circular plates</t>
  </si>
  <si>
    <t>converge</t>
  </si>
  <si>
    <t xml:space="preserve">got covid so I wasn't able to count these as quickly as I hoped. They were very large when I was able to count </t>
  </si>
  <si>
    <t>hannah plated and counted thank you hannah!!</t>
  </si>
  <si>
    <t xml:space="preserve">* excluding due to less than 20 and the two columns to the left converged so unable to count </t>
  </si>
  <si>
    <t>contamainated</t>
  </si>
  <si>
    <t xml:space="preserve">contamination </t>
  </si>
  <si>
    <t>Day 50</t>
  </si>
  <si>
    <t>Day 56</t>
  </si>
  <si>
    <t>Day 62</t>
  </si>
  <si>
    <t>1A</t>
  </si>
  <si>
    <t>1B</t>
  </si>
  <si>
    <t>2A</t>
  </si>
  <si>
    <t>2B</t>
  </si>
  <si>
    <t>3A</t>
  </si>
  <si>
    <t>3B</t>
  </si>
  <si>
    <t>4A/B</t>
  </si>
  <si>
    <t>5A/B</t>
  </si>
  <si>
    <t>6A/B</t>
  </si>
  <si>
    <t>Track Plates1, 2,3</t>
  </si>
  <si>
    <t>Track Plates 4,5,6,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</si>
</sst>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3E5C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98">
    <xf numFmtId="0" fontId="0" fillId="0" borderId="0" xfId="0"/>
    <xf numFmtId="11" fontId="0" fillId="0" borderId="0" xfId="0" applyNumberFormat="1" applyAlignment="1">
      <alignment horizontal="center"/>
    </xf>
    <xf numFmtId="11" fontId="0" fillId="0" borderId="0" xfId="0" applyNumberFormat="1"/>
    <xf numFmtId="11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0" fillId="0" borderId="0" xfId="0" applyNumberFormat="1"/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3" borderId="0" xfId="0" applyFont="1" applyFill="1"/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0" fillId="0" borderId="2" xfId="0" applyNumberFormat="1" applyBorder="1"/>
    <xf numFmtId="14" fontId="0" fillId="0" borderId="2" xfId="0" applyNumberFormat="1" applyBorder="1"/>
    <xf numFmtId="0" fontId="0" fillId="0" borderId="2" xfId="0" applyBorder="1"/>
    <xf numFmtId="16" fontId="0" fillId="0" borderId="3" xfId="0" applyNumberFormat="1" applyBorder="1"/>
    <xf numFmtId="0" fontId="0" fillId="0" borderId="0" xfId="0" applyBorder="1"/>
    <xf numFmtId="16" fontId="0" fillId="0" borderId="0" xfId="0" applyNumberFormat="1" applyBorder="1"/>
    <xf numFmtId="0" fontId="0" fillId="0" borderId="2" xfId="0" applyFill="1" applyBorder="1"/>
    <xf numFmtId="0" fontId="0" fillId="0" borderId="4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0" borderId="6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0" fillId="8" borderId="0" xfId="0" applyFill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'Overall Graph'!$A$3</c:f>
              <c:strCache>
                <c:ptCount val="1"/>
                <c:pt idx="0">
                  <c:v>4°C 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'Overall Graph'!$B$2:$M$2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'Overall Graph'!$B$3:$M$3</c:f>
              <c:numCache>
                <c:formatCode>General</c:formatCode>
                <c:ptCount val="12"/>
                <c:pt idx="0">
                  <c:v>57749999.999999993</c:v>
                </c:pt>
                <c:pt idx="1">
                  <c:v>57499999.999999993</c:v>
                </c:pt>
                <c:pt idx="2">
                  <c:v>53333333.333333328</c:v>
                </c:pt>
                <c:pt idx="3" formatCode="0.00">
                  <c:v>27750000</c:v>
                </c:pt>
                <c:pt idx="4" formatCode="0.00">
                  <c:v>5583333.3333333302</c:v>
                </c:pt>
                <c:pt idx="5" formatCode="0.00">
                  <c:v>1253333.33333333</c:v>
                </c:pt>
                <c:pt idx="6" formatCode="0.00">
                  <c:v>246666.66666666701</c:v>
                </c:pt>
                <c:pt idx="7" formatCode="0.00">
                  <c:v>40250</c:v>
                </c:pt>
                <c:pt idx="8" formatCode="0.00">
                  <c:v>1500</c:v>
                </c:pt>
                <c:pt idx="9" formatCode="0.00">
                  <c:v>70.000000000000014</c:v>
                </c:pt>
                <c:pt idx="10">
                  <c:v>1.6666666666666667</c:v>
                </c:pt>
                <c:pt idx="11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B2-CF4D-9F29-39CAC081CEDF}"/>
            </c:ext>
          </c:extLst>
        </c:ser>
        <c:ser>
          <c:idx val="1"/>
          <c:order val="1"/>
          <c:tx>
            <c:strRef>
              <c:f>'Overall Graph'!$A$4</c:f>
              <c:strCache>
                <c:ptCount val="1"/>
                <c:pt idx="0">
                  <c:v>16°C </c:v>
                </c:pt>
              </c:strCache>
            </c:strRef>
          </c:tx>
          <c:spPr>
            <a:ln w="19050" cap="rnd">
              <a:solidFill>
                <a:srgbClr val="1F4E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F4E79"/>
              </a:solidFill>
              <a:ln w="9525">
                <a:solidFill>
                  <a:srgbClr val="1F4E79"/>
                </a:solidFill>
              </a:ln>
              <a:effectLst/>
            </c:spPr>
          </c:marker>
          <c:xVal>
            <c:numRef>
              <c:f>'Overall Graph'!$B$2:$M$2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'Overall Graph'!$B$4:$M$4</c:f>
              <c:numCache>
                <c:formatCode>General</c:formatCode>
                <c:ptCount val="12"/>
                <c:pt idx="0">
                  <c:v>57749999.999999993</c:v>
                </c:pt>
                <c:pt idx="1">
                  <c:v>46666666.666666657</c:v>
                </c:pt>
                <c:pt idx="2" formatCode="0.00">
                  <c:v>27333333.333333299</c:v>
                </c:pt>
                <c:pt idx="3" formatCode="0.00">
                  <c:v>1085000</c:v>
                </c:pt>
                <c:pt idx="4" formatCode="0.00">
                  <c:v>92.222222222222229</c:v>
                </c:pt>
                <c:pt idx="5" formatCode="0.00">
                  <c:v>2.2222222222222223</c:v>
                </c:pt>
                <c:pt idx="6" formatCode="0.00">
                  <c:v>0.1</c:v>
                </c:pt>
                <c:pt idx="7" formatCode="0.00">
                  <c:v>0.1</c:v>
                </c:pt>
                <c:pt idx="8" formatCode="0.00">
                  <c:v>0.1</c:v>
                </c:pt>
                <c:pt idx="9" formatCode="0.00">
                  <c:v>0.1</c:v>
                </c:pt>
                <c:pt idx="10" formatCode="0.00">
                  <c:v>0.1</c:v>
                </c:pt>
                <c:pt idx="11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B2-CF4D-9F29-39CAC081CEDF}"/>
            </c:ext>
          </c:extLst>
        </c:ser>
        <c:ser>
          <c:idx val="2"/>
          <c:order val="2"/>
          <c:tx>
            <c:strRef>
              <c:f>'Overall Graph'!$A$5</c:f>
              <c:strCache>
                <c:ptCount val="1"/>
                <c:pt idx="0">
                  <c:v>25°C 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'Overall Graph'!$B$2:$M$2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'Overall Graph'!$B$5:$M$5</c:f>
              <c:numCache>
                <c:formatCode>General</c:formatCode>
                <c:ptCount val="12"/>
                <c:pt idx="0">
                  <c:v>57749999.999999993</c:v>
                </c:pt>
                <c:pt idx="1">
                  <c:v>21999999.999999996</c:v>
                </c:pt>
                <c:pt idx="2" formatCode="0.00">
                  <c:v>905000</c:v>
                </c:pt>
                <c:pt idx="3" formatCode="0.00">
                  <c:v>0.1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</c:v>
                </c:pt>
                <c:pt idx="7" formatCode="0.00">
                  <c:v>0.1</c:v>
                </c:pt>
                <c:pt idx="8" formatCode="0.00">
                  <c:v>0.1</c:v>
                </c:pt>
                <c:pt idx="9" formatCode="0.00">
                  <c:v>0.1</c:v>
                </c:pt>
                <c:pt idx="10" formatCode="0.00">
                  <c:v>0.1</c:v>
                </c:pt>
                <c:pt idx="11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B2-CF4D-9F29-39CAC081CEDF}"/>
            </c:ext>
          </c:extLst>
        </c:ser>
        <c:ser>
          <c:idx val="3"/>
          <c:order val="3"/>
          <c:tx>
            <c:strRef>
              <c:f>'Overall Graph'!$A$6</c:f>
              <c:strCache>
                <c:ptCount val="1"/>
                <c:pt idx="0">
                  <c:v>4°C B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'Overall Graph'!$B$2:$M$2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'Overall Graph'!$B$6:$M$6</c:f>
              <c:numCache>
                <c:formatCode>General</c:formatCode>
                <c:ptCount val="12"/>
                <c:pt idx="0">
                  <c:v>57749999.999999993</c:v>
                </c:pt>
                <c:pt idx="1">
                  <c:v>37499999.999999993</c:v>
                </c:pt>
                <c:pt idx="2" formatCode="0.00">
                  <c:v>43333333.333333328</c:v>
                </c:pt>
                <c:pt idx="3" formatCode="0.00">
                  <c:v>26499999.999999996</c:v>
                </c:pt>
                <c:pt idx="4" formatCode="0.00">
                  <c:v>4883333.333333333</c:v>
                </c:pt>
                <c:pt idx="5" formatCode="0.00">
                  <c:v>1096666.6666666667</c:v>
                </c:pt>
                <c:pt idx="6" formatCode="0.00">
                  <c:v>211666.66666666666</c:v>
                </c:pt>
                <c:pt idx="7" formatCode="0.00">
                  <c:v>34000</c:v>
                </c:pt>
                <c:pt idx="8" formatCode="0.00">
                  <c:v>1216.6666666666665</c:v>
                </c:pt>
                <c:pt idx="9" formatCode="0.00">
                  <c:v>70.000000000000014</c:v>
                </c:pt>
                <c:pt idx="10">
                  <c:v>1.6666666666666667</c:v>
                </c:pt>
                <c:pt idx="11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B2-CF4D-9F29-39CAC081CEDF}"/>
            </c:ext>
          </c:extLst>
        </c:ser>
        <c:ser>
          <c:idx val="4"/>
          <c:order val="4"/>
          <c:tx>
            <c:strRef>
              <c:f>'Overall Graph'!$A$7</c:f>
              <c:strCache>
                <c:ptCount val="1"/>
                <c:pt idx="0">
                  <c:v>16°C B</c:v>
                </c:pt>
              </c:strCache>
            </c:strRef>
          </c:tx>
          <c:spPr>
            <a:ln w="19050" cap="rnd">
              <a:solidFill>
                <a:srgbClr val="1F4E79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1F4E79"/>
              </a:solidFill>
              <a:ln w="9525">
                <a:solidFill>
                  <a:srgbClr val="1F4E79"/>
                </a:solidFill>
                <a:prstDash val="sysDot"/>
              </a:ln>
              <a:effectLst/>
            </c:spPr>
          </c:marker>
          <c:xVal>
            <c:numRef>
              <c:f>'Overall Graph'!$B$2:$M$2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'Overall Graph'!$B$7:$M$7</c:f>
              <c:numCache>
                <c:formatCode>General</c:formatCode>
                <c:ptCount val="12"/>
                <c:pt idx="0">
                  <c:v>57749999.999999993</c:v>
                </c:pt>
                <c:pt idx="1">
                  <c:v>32499999.999999996</c:v>
                </c:pt>
                <c:pt idx="2" formatCode="0.00">
                  <c:v>20833333.333333328</c:v>
                </c:pt>
                <c:pt idx="3" formatCode="0.00">
                  <c:v>1005000</c:v>
                </c:pt>
                <c:pt idx="4" formatCode="0.00">
                  <c:v>55.555555555555564</c:v>
                </c:pt>
                <c:pt idx="5" formatCode="0.00">
                  <c:v>0.1</c:v>
                </c:pt>
                <c:pt idx="6" formatCode="0.00">
                  <c:v>0.1</c:v>
                </c:pt>
                <c:pt idx="7" formatCode="0.00">
                  <c:v>0.1</c:v>
                </c:pt>
                <c:pt idx="8" formatCode="0.00">
                  <c:v>0.1</c:v>
                </c:pt>
                <c:pt idx="9" formatCode="0.00">
                  <c:v>0.1</c:v>
                </c:pt>
                <c:pt idx="10" formatCode="0.00">
                  <c:v>0.1</c:v>
                </c:pt>
                <c:pt idx="11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1B2-CF4D-9F29-39CAC081CEDF}"/>
            </c:ext>
          </c:extLst>
        </c:ser>
        <c:ser>
          <c:idx val="5"/>
          <c:order val="5"/>
          <c:tx>
            <c:strRef>
              <c:f>'Overall Graph'!$A$8</c:f>
              <c:strCache>
                <c:ptCount val="1"/>
                <c:pt idx="0">
                  <c:v>25°C B</c:v>
                </c:pt>
              </c:strCache>
            </c:strRef>
          </c:tx>
          <c:spPr>
            <a:ln w="19050" cap="rnd">
              <a:solidFill>
                <a:schemeClr val="accent4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  <a:prstDash val="sysDot"/>
              </a:ln>
              <a:effectLst/>
            </c:spPr>
          </c:marker>
          <c:xVal>
            <c:numRef>
              <c:f>'Overall Graph'!$B$2:$M$2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50</c:v>
                </c:pt>
                <c:pt idx="10">
                  <c:v>56</c:v>
                </c:pt>
                <c:pt idx="11">
                  <c:v>62</c:v>
                </c:pt>
              </c:numCache>
            </c:numRef>
          </c:xVal>
          <c:yVal>
            <c:numRef>
              <c:f>'Overall Graph'!$B$8:$M$8</c:f>
              <c:numCache>
                <c:formatCode>General</c:formatCode>
                <c:ptCount val="12"/>
                <c:pt idx="0">
                  <c:v>57749999.999999993</c:v>
                </c:pt>
                <c:pt idx="1">
                  <c:v>15833333.333333332</c:v>
                </c:pt>
                <c:pt idx="2" formatCode="0.00">
                  <c:v>586666.66666666663</c:v>
                </c:pt>
                <c:pt idx="3" formatCode="0.00">
                  <c:v>0.1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</c:v>
                </c:pt>
                <c:pt idx="7" formatCode="0.00">
                  <c:v>0.1</c:v>
                </c:pt>
                <c:pt idx="8" formatCode="0.00">
                  <c:v>0.1</c:v>
                </c:pt>
                <c:pt idx="9" formatCode="0.00">
                  <c:v>0.1</c:v>
                </c:pt>
                <c:pt idx="10" formatCode="0.00">
                  <c:v>0.1</c:v>
                </c:pt>
                <c:pt idx="11" formatCode="0.00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1B2-CF4D-9F29-39CAC081C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546415"/>
        <c:axId val="680135599"/>
      </c:scatterChart>
      <c:valAx>
        <c:axId val="679546415"/>
        <c:scaling>
          <c:orientation val="minMax"/>
          <c:max val="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Days</a:t>
                </a:r>
                <a:r>
                  <a:rPr lang="en-US" baseline="0"/>
                  <a:t> Incubated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35599"/>
        <c:crosses val="autoZero"/>
        <c:crossBetween val="midCat"/>
        <c:majorUnit val="5"/>
      </c:valAx>
      <c:valAx>
        <c:axId val="680135599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5464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'[1]overall graph'!$U$4</c:f>
              <c:strCache>
                <c:ptCount val="1"/>
                <c:pt idx="0">
                  <c:v>4°C </c:v>
                </c:pt>
              </c:strCache>
            </c:strRef>
          </c:tx>
          <c:spPr>
            <a:ln w="19050" cap="rnd">
              <a:solidFill>
                <a:srgbClr val="306B3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06B3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'[1]overall graph'!$V$4:$AD$4</c:f>
              <c:numCache>
                <c:formatCode>General</c:formatCode>
                <c:ptCount val="9"/>
                <c:pt idx="0">
                  <c:v>8850000</c:v>
                </c:pt>
                <c:pt idx="1">
                  <c:v>4933333.333333333</c:v>
                </c:pt>
                <c:pt idx="2">
                  <c:v>1280000</c:v>
                </c:pt>
                <c:pt idx="3">
                  <c:v>1226666.6666666667</c:v>
                </c:pt>
                <c:pt idx="4">
                  <c:v>102833.33333333333</c:v>
                </c:pt>
                <c:pt idx="5">
                  <c:v>7400</c:v>
                </c:pt>
                <c:pt idx="6">
                  <c:v>483.33333333333331</c:v>
                </c:pt>
                <c:pt idx="7">
                  <c:v>10.555555555555555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CA-4CF4-A7E5-98408BD81E91}"/>
            </c:ext>
          </c:extLst>
        </c:ser>
        <c:ser>
          <c:idx val="1"/>
          <c:order val="1"/>
          <c:tx>
            <c:strRef>
              <c:f>'[1]overall graph'!$U$5</c:f>
              <c:strCache>
                <c:ptCount val="1"/>
                <c:pt idx="0">
                  <c:v>16°C </c:v>
                </c:pt>
              </c:strCache>
            </c:strRef>
          </c:tx>
          <c:spPr>
            <a:ln w="19050" cap="rnd">
              <a:solidFill>
                <a:srgbClr val="3F768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F768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'[1]overall graph'!$AG$5:$AO$5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1479479.074990022</c:v>
                  </c:pt>
                  <c:pt idx="2">
                    <c:v>280237.99409311602</c:v>
                  </c:pt>
                  <c:pt idx="3">
                    <c:v>1760.9183210283586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'[1]overall graph'!$V$5:$AD$5</c:f>
              <c:numCache>
                <c:formatCode>General</c:formatCode>
                <c:ptCount val="9"/>
                <c:pt idx="0">
                  <c:v>8850000</c:v>
                </c:pt>
                <c:pt idx="1">
                  <c:v>1991666.6666666667</c:v>
                </c:pt>
                <c:pt idx="2">
                  <c:v>313333.33333333331</c:v>
                </c:pt>
                <c:pt idx="3">
                  <c:v>1016.6666666666666</c:v>
                </c:pt>
                <c:pt idx="4">
                  <c:v>466.66666666666669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CA-4CF4-A7E5-98408BD81E91}"/>
            </c:ext>
          </c:extLst>
        </c:ser>
        <c:ser>
          <c:idx val="2"/>
          <c:order val="2"/>
          <c:tx>
            <c:strRef>
              <c:f>'[1]overall graph'!$U$6</c:f>
              <c:strCache>
                <c:ptCount val="1"/>
                <c:pt idx="0">
                  <c:v>25°C </c:v>
                </c:pt>
              </c:strCache>
            </c:strRef>
          </c:tx>
          <c:spPr>
            <a:ln w="19050" cap="rnd">
              <a:solidFill>
                <a:srgbClr val="9C7F2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C7F2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'[1]overall graph'!$AG$6:$AO$6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82613.558209291528</c:v>
                  </c:pt>
                  <c:pt idx="2">
                    <c:v>6993.0322464578985</c:v>
                  </c:pt>
                  <c:pt idx="3">
                    <c:v>138.61751265556171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'[1]overall graph'!$V$6:$AD$6</c:f>
              <c:numCache>
                <c:formatCode>General</c:formatCode>
                <c:ptCount val="9"/>
                <c:pt idx="0">
                  <c:v>8850000</c:v>
                </c:pt>
                <c:pt idx="1">
                  <c:v>1520000</c:v>
                </c:pt>
                <c:pt idx="2">
                  <c:v>11700</c:v>
                </c:pt>
                <c:pt idx="3">
                  <c:v>162.7777777777778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CA-4CF4-A7E5-98408BD81E91}"/>
            </c:ext>
          </c:extLst>
        </c:ser>
        <c:ser>
          <c:idx val="3"/>
          <c:order val="3"/>
          <c:tx>
            <c:strRef>
              <c:f>'[1]overall graph'!$U$7</c:f>
              <c:strCache>
                <c:ptCount val="1"/>
                <c:pt idx="0">
                  <c:v>4°C B</c:v>
                </c:pt>
              </c:strCache>
            </c:strRef>
          </c:tx>
          <c:spPr>
            <a:ln w="19050" cap="rnd">
              <a:solidFill>
                <a:srgbClr val="306B34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306B3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'[1]overall graph'!$V$7:$AD$7</c:f>
              <c:numCache>
                <c:formatCode>General</c:formatCode>
                <c:ptCount val="9"/>
                <c:pt idx="0">
                  <c:v>8850000</c:v>
                </c:pt>
                <c:pt idx="1">
                  <c:v>3233333.3333333335</c:v>
                </c:pt>
                <c:pt idx="2">
                  <c:v>986666.66666666663</c:v>
                </c:pt>
                <c:pt idx="3">
                  <c:v>936666.66666666663</c:v>
                </c:pt>
                <c:pt idx="4">
                  <c:v>64166.666666666672</c:v>
                </c:pt>
                <c:pt idx="5">
                  <c:v>5366.6666666666661</c:v>
                </c:pt>
                <c:pt idx="6">
                  <c:v>483.33333333333331</c:v>
                </c:pt>
                <c:pt idx="7">
                  <c:v>10.555555555555555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2CA-4CF4-A7E5-98408BD81E91}"/>
            </c:ext>
          </c:extLst>
        </c:ser>
        <c:ser>
          <c:idx val="4"/>
          <c:order val="4"/>
          <c:tx>
            <c:strRef>
              <c:f>'[1]overall graph'!$U$8</c:f>
              <c:strCache>
                <c:ptCount val="1"/>
                <c:pt idx="0">
                  <c:v>16°C B</c:v>
                </c:pt>
              </c:strCache>
            </c:strRef>
          </c:tx>
          <c:spPr>
            <a:ln w="19050" cap="rnd">
              <a:solidFill>
                <a:srgbClr val="306B34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3F768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'[1]overall graph'!$AG$8:$AO$8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722097.63882732647</c:v>
                  </c:pt>
                  <c:pt idx="2">
                    <c:v>198515.32266637083</c:v>
                  </c:pt>
                  <c:pt idx="3">
                    <c:v>1356.7731325956206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'[1]overall graph'!$V$8:$AD$8</c:f>
              <c:numCache>
                <c:formatCode>General</c:formatCode>
                <c:ptCount val="9"/>
                <c:pt idx="0">
                  <c:v>8850000</c:v>
                </c:pt>
                <c:pt idx="1">
                  <c:v>1385000</c:v>
                </c:pt>
                <c:pt idx="2">
                  <c:v>228333.33333333331</c:v>
                </c:pt>
                <c:pt idx="3">
                  <c:v>783.33333333333326</c:v>
                </c:pt>
                <c:pt idx="4">
                  <c:v>451.66666666666669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2CA-4CF4-A7E5-98408BD81E91}"/>
            </c:ext>
          </c:extLst>
        </c:ser>
        <c:ser>
          <c:idx val="5"/>
          <c:order val="5"/>
          <c:tx>
            <c:strRef>
              <c:f>'[1]overall graph'!$U$9</c:f>
              <c:strCache>
                <c:ptCount val="1"/>
                <c:pt idx="0">
                  <c:v>25°C B</c:v>
                </c:pt>
              </c:strCache>
            </c:strRef>
          </c:tx>
          <c:spPr>
            <a:ln w="19050" cap="rnd">
              <a:solidFill>
                <a:srgbClr val="9C7F2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9C7F2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'[1]overall graph'!$AG$9:$AO$9</c:f>
                <c:numCache>
                  <c:formatCode>General</c:formatCode>
                  <c:ptCount val="9"/>
                  <c:pt idx="0">
                    <c:v>3323401.8715767735</c:v>
                  </c:pt>
                  <c:pt idx="1">
                    <c:v>365923.48927063972</c:v>
                  </c:pt>
                  <c:pt idx="2">
                    <c:v>5507.267925205746</c:v>
                  </c:pt>
                  <c:pt idx="3">
                    <c:v>66.729137397225358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'[1]overall graph'!$V$3:$AD$3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21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</c:numCache>
            </c:numRef>
          </c:xVal>
          <c:yVal>
            <c:numRef>
              <c:f>'[1]overall graph'!$V$9:$AD$9</c:f>
              <c:numCache>
                <c:formatCode>General</c:formatCode>
                <c:ptCount val="9"/>
                <c:pt idx="0">
                  <c:v>8850000</c:v>
                </c:pt>
                <c:pt idx="1">
                  <c:v>790000</c:v>
                </c:pt>
                <c:pt idx="2">
                  <c:v>9550</c:v>
                </c:pt>
                <c:pt idx="3">
                  <c:v>76.666666666666671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2CA-4CF4-A7E5-98408BD81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089584"/>
        <c:axId val="703796224"/>
      </c:scatterChart>
      <c:valAx>
        <c:axId val="733089584"/>
        <c:scaling>
          <c:orientation val="minMax"/>
          <c:max val="4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Days</a:t>
                </a:r>
                <a:r>
                  <a:rPr lang="en-US" sz="1600" baseline="0"/>
                  <a:t> Incubated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796224"/>
        <c:crossesAt val="1"/>
        <c:crossBetween val="midCat"/>
        <c:majorUnit val="2"/>
      </c:valAx>
      <c:valAx>
        <c:axId val="703796224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089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569684</xdr:colOff>
      <xdr:row>0</xdr:row>
      <xdr:rowOff>82550</xdr:rowOff>
    </xdr:from>
    <xdr:to>
      <xdr:col>23</xdr:col>
      <xdr:colOff>364670</xdr:colOff>
      <xdr:row>24</xdr:row>
      <xdr:rowOff>27215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C16FDE-BE63-0FDF-3FC6-D0AA8FC70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27215</xdr:colOff>
      <xdr:row>1</xdr:row>
      <xdr:rowOff>152400</xdr:rowOff>
    </xdr:from>
    <xdr:to>
      <xdr:col>49</xdr:col>
      <xdr:colOff>287927</xdr:colOff>
      <xdr:row>25</xdr:row>
      <xdr:rowOff>139882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8AAEC-948D-4951-941B-65D8D4A0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02_Plate%20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 info"/>
      <sheetName val="Day 0"/>
      <sheetName val="Day 1 (total)"/>
      <sheetName val="Day 1 (big only)"/>
      <sheetName val="Day 4 (total)"/>
      <sheetName val="Day 4 (big only)"/>
      <sheetName val="Day 7 (total)"/>
      <sheetName val="Day 7 (big only) "/>
      <sheetName val="Day 14 (total) "/>
      <sheetName val="overall graph"/>
      <sheetName val="Day 14 (big only)"/>
      <sheetName val="Day 21  (total)"/>
      <sheetName val="Day 21 (big only) "/>
      <sheetName val="Day 28  (total)"/>
      <sheetName val="Day 35 (total)"/>
      <sheetName val="col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V3">
            <v>0</v>
          </cell>
          <cell r="W3">
            <v>1</v>
          </cell>
          <cell r="X3">
            <v>4</v>
          </cell>
          <cell r="Y3">
            <v>7</v>
          </cell>
          <cell r="Z3">
            <v>14</v>
          </cell>
          <cell r="AA3">
            <v>21</v>
          </cell>
          <cell r="AB3">
            <v>28</v>
          </cell>
          <cell r="AC3">
            <v>35</v>
          </cell>
          <cell r="AD3">
            <v>42</v>
          </cell>
        </row>
        <row r="4">
          <cell r="U4" t="str">
            <v xml:space="preserve">4°C </v>
          </cell>
          <cell r="V4">
            <v>8850000</v>
          </cell>
          <cell r="W4">
            <v>4933333.333333333</v>
          </cell>
          <cell r="X4">
            <v>1280000</v>
          </cell>
          <cell r="Y4">
            <v>1226666.6666666667</v>
          </cell>
          <cell r="Z4">
            <v>102833.33333333333</v>
          </cell>
          <cell r="AA4">
            <v>7400</v>
          </cell>
          <cell r="AB4">
            <v>483.33333333333331</v>
          </cell>
          <cell r="AC4">
            <v>10.555555555555555</v>
          </cell>
          <cell r="AD4">
            <v>0.1</v>
          </cell>
        </row>
        <row r="5">
          <cell r="U5" t="str">
            <v xml:space="preserve">16°C </v>
          </cell>
          <cell r="V5">
            <v>8850000</v>
          </cell>
          <cell r="W5">
            <v>1991666.6666666667</v>
          </cell>
          <cell r="X5">
            <v>313333.33333333331</v>
          </cell>
          <cell r="Y5">
            <v>1016.6666666666666</v>
          </cell>
          <cell r="Z5">
            <v>466.66666666666669</v>
          </cell>
          <cell r="AA5">
            <v>0.1</v>
          </cell>
          <cell r="AB5">
            <v>0.1</v>
          </cell>
          <cell r="AC5">
            <v>0.1</v>
          </cell>
          <cell r="AD5">
            <v>0.1</v>
          </cell>
          <cell r="AG5">
            <v>3323401.8715767735</v>
          </cell>
          <cell r="AH5">
            <v>1479479.074990022</v>
          </cell>
          <cell r="AI5">
            <v>280237.99409311602</v>
          </cell>
          <cell r="AJ5">
            <v>1760.9183210283586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</row>
        <row r="6">
          <cell r="U6" t="str">
            <v xml:space="preserve">25°C </v>
          </cell>
          <cell r="V6">
            <v>8850000</v>
          </cell>
          <cell r="W6">
            <v>1520000</v>
          </cell>
          <cell r="X6">
            <v>11700</v>
          </cell>
          <cell r="Y6">
            <v>162.7777777777778</v>
          </cell>
          <cell r="Z6">
            <v>0.1</v>
          </cell>
          <cell r="AA6">
            <v>0.1</v>
          </cell>
          <cell r="AB6">
            <v>0.1</v>
          </cell>
          <cell r="AC6">
            <v>0.1</v>
          </cell>
          <cell r="AD6">
            <v>0.1</v>
          </cell>
          <cell r="AG6">
            <v>3323401.8715767735</v>
          </cell>
          <cell r="AH6">
            <v>82613.558209291528</v>
          </cell>
          <cell r="AI6">
            <v>6993.0322464578985</v>
          </cell>
          <cell r="AJ6">
            <v>138.61751265556171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U7" t="str">
            <v>4°C B</v>
          </cell>
          <cell r="V7">
            <v>8850000</v>
          </cell>
          <cell r="W7">
            <v>3233333.3333333335</v>
          </cell>
          <cell r="X7">
            <v>986666.66666666663</v>
          </cell>
          <cell r="Y7">
            <v>936666.66666666663</v>
          </cell>
          <cell r="Z7">
            <v>64166.666666666672</v>
          </cell>
          <cell r="AA7">
            <v>5366.6666666666661</v>
          </cell>
          <cell r="AB7">
            <v>483.33333333333331</v>
          </cell>
          <cell r="AC7">
            <v>10.555555555555555</v>
          </cell>
          <cell r="AD7">
            <v>0.1</v>
          </cell>
        </row>
        <row r="8">
          <cell r="U8" t="str">
            <v>16°C B</v>
          </cell>
          <cell r="V8">
            <v>8850000</v>
          </cell>
          <cell r="W8">
            <v>1385000</v>
          </cell>
          <cell r="X8">
            <v>228333.33333333331</v>
          </cell>
          <cell r="Y8">
            <v>783.33333333333326</v>
          </cell>
          <cell r="Z8">
            <v>451.66666666666669</v>
          </cell>
          <cell r="AA8">
            <v>0.1</v>
          </cell>
          <cell r="AB8">
            <v>0.1</v>
          </cell>
          <cell r="AC8">
            <v>0.1</v>
          </cell>
          <cell r="AD8">
            <v>0.1</v>
          </cell>
          <cell r="AG8">
            <v>3323401.8715767735</v>
          </cell>
          <cell r="AH8">
            <v>722097.63882732647</v>
          </cell>
          <cell r="AI8">
            <v>198515.32266637083</v>
          </cell>
          <cell r="AJ8">
            <v>1356.7731325956206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U9" t="str">
            <v>25°C B</v>
          </cell>
          <cell r="V9">
            <v>8850000</v>
          </cell>
          <cell r="W9">
            <v>790000</v>
          </cell>
          <cell r="X9">
            <v>9550</v>
          </cell>
          <cell r="Y9">
            <v>76.666666666666671</v>
          </cell>
          <cell r="Z9">
            <v>0.1</v>
          </cell>
          <cell r="AA9">
            <v>0.1</v>
          </cell>
          <cell r="AB9">
            <v>0.1</v>
          </cell>
          <cell r="AC9">
            <v>0.1</v>
          </cell>
          <cell r="AD9">
            <v>0.1</v>
          </cell>
          <cell r="AG9">
            <v>3323401.8715767735</v>
          </cell>
          <cell r="AH9">
            <v>365923.48927063972</v>
          </cell>
          <cell r="AI9">
            <v>5507.267925205746</v>
          </cell>
          <cell r="AJ9">
            <v>66.729137397225358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B964-E9BD-4DEE-91A6-0EF48AA305E2}">
  <dimension ref="A1:S20"/>
  <sheetViews>
    <sheetView workbookViewId="0">
      <selection activeCell="R3" sqref="R3"/>
    </sheetView>
  </sheetViews>
  <sheetFormatPr defaultColWidth="8.83984375" defaultRowHeight="14.4" x14ac:dyDescent="0.55000000000000004"/>
  <cols>
    <col min="17" max="17" width="9.15625" bestFit="1" customWidth="1"/>
  </cols>
  <sheetData>
    <row r="1" spans="1:19" x14ac:dyDescent="0.55000000000000004">
      <c r="A1" s="9"/>
      <c r="B1" s="9"/>
      <c r="C1" s="79" t="s">
        <v>35</v>
      </c>
      <c r="D1" s="79"/>
      <c r="E1" s="79"/>
      <c r="F1" s="79"/>
      <c r="G1" s="79"/>
      <c r="H1" s="79"/>
      <c r="I1" s="79"/>
      <c r="J1" s="80" t="s">
        <v>36</v>
      </c>
      <c r="K1" s="81" t="s">
        <v>37</v>
      </c>
      <c r="L1" s="77" t="s">
        <v>38</v>
      </c>
      <c r="M1" s="20"/>
      <c r="N1" s="9"/>
      <c r="O1" s="80" t="s">
        <v>36</v>
      </c>
      <c r="P1" s="81" t="s">
        <v>37</v>
      </c>
      <c r="Q1" s="77" t="s">
        <v>38</v>
      </c>
      <c r="R1" s="9"/>
      <c r="S1" s="9"/>
    </row>
    <row r="2" spans="1:19" x14ac:dyDescent="0.55000000000000004">
      <c r="A2" s="9"/>
      <c r="B2" s="9"/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77"/>
      <c r="K2" s="81"/>
      <c r="L2" s="77"/>
      <c r="M2" s="21"/>
      <c r="N2" s="9"/>
      <c r="O2" s="77"/>
      <c r="P2" s="81"/>
      <c r="Q2" s="77"/>
      <c r="R2" s="9" t="s">
        <v>39</v>
      </c>
      <c r="S2" s="9"/>
    </row>
    <row r="3" spans="1:19" x14ac:dyDescent="0.55000000000000004">
      <c r="A3" s="9"/>
      <c r="B3" s="9" t="s">
        <v>40</v>
      </c>
      <c r="C3" s="9"/>
      <c r="D3" s="9"/>
      <c r="E3" s="9"/>
      <c r="F3" s="9"/>
      <c r="G3" s="9">
        <v>51</v>
      </c>
      <c r="H3" s="9"/>
      <c r="I3" s="9"/>
      <c r="J3" s="9">
        <v>1E-4</v>
      </c>
      <c r="K3" s="9">
        <f>(G3+G4)/2</f>
        <v>53.5</v>
      </c>
      <c r="L3" s="9">
        <f>K3/(0.01*J3)</f>
        <v>53499999.999999993</v>
      </c>
      <c r="M3" s="9"/>
      <c r="N3" s="9"/>
      <c r="O3" s="9">
        <v>1E-4</v>
      </c>
      <c r="P3" s="9">
        <f>AVERAGE(K3,K8)</f>
        <v>57.75</v>
      </c>
      <c r="Q3" s="9">
        <f>P3/(0.01*O3)</f>
        <v>57749999.999999993</v>
      </c>
      <c r="R3" s="9">
        <f>STDEV(L3,L8)</f>
        <v>6010407.6400856543</v>
      </c>
      <c r="S3" s="9"/>
    </row>
    <row r="4" spans="1:19" x14ac:dyDescent="0.55000000000000004">
      <c r="A4" s="9"/>
      <c r="B4" s="9" t="s">
        <v>41</v>
      </c>
      <c r="C4" s="9"/>
      <c r="D4" s="9"/>
      <c r="E4" s="9"/>
      <c r="F4" s="9"/>
      <c r="G4" s="9">
        <v>56</v>
      </c>
      <c r="H4" s="9"/>
      <c r="I4" s="9"/>
      <c r="J4" s="9">
        <v>1E-3</v>
      </c>
      <c r="K4" s="9">
        <f>(F3+F4)/2</f>
        <v>0</v>
      </c>
      <c r="L4" s="9">
        <f>K4/(0.01*J4)</f>
        <v>0</v>
      </c>
      <c r="M4" s="9"/>
      <c r="N4" s="9"/>
      <c r="O4" s="22">
        <v>1E-3</v>
      </c>
      <c r="P4" s="9" t="e">
        <f>AVERAGE(K4,K9)</f>
        <v>#DIV/0!</v>
      </c>
      <c r="Q4" s="9" t="e">
        <f>P4/(0.01*O4)</f>
        <v>#DIV/0!</v>
      </c>
      <c r="R4" s="9" t="e">
        <f>STDEV(L4,L9)</f>
        <v>#DIV/0!</v>
      </c>
      <c r="S4" s="9"/>
    </row>
    <row r="5" spans="1:19" ht="28.8" x14ac:dyDescent="0.55000000000000004">
      <c r="A5" s="9"/>
      <c r="B5" s="21" t="s">
        <v>42</v>
      </c>
      <c r="C5" s="9">
        <v>1</v>
      </c>
      <c r="D5" s="9">
        <v>0.1</v>
      </c>
      <c r="E5" s="9">
        <v>0.01</v>
      </c>
      <c r="F5" s="9">
        <v>1E-3</v>
      </c>
      <c r="G5" s="9">
        <v>1E-4</v>
      </c>
      <c r="H5" s="9">
        <v>1.0000000000000001E-5</v>
      </c>
      <c r="I5" s="9">
        <v>9.9999999999999995E-7</v>
      </c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x14ac:dyDescent="0.55000000000000004">
      <c r="A6" s="9"/>
      <c r="B6" s="9"/>
      <c r="C6" s="78" t="s">
        <v>43</v>
      </c>
      <c r="D6" s="78"/>
      <c r="E6" s="78"/>
      <c r="F6" s="78"/>
      <c r="G6" s="78"/>
      <c r="H6" s="78"/>
      <c r="I6" s="78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55000000000000004">
      <c r="A7" s="9"/>
      <c r="B7" s="9"/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55000000000000004">
      <c r="A8" s="9"/>
      <c r="B8" s="9" t="s">
        <v>40</v>
      </c>
      <c r="C8" s="9"/>
      <c r="D8" s="9"/>
      <c r="E8" s="9"/>
      <c r="F8" s="9"/>
      <c r="G8" s="9">
        <v>63</v>
      </c>
      <c r="H8" s="9"/>
      <c r="I8" s="9"/>
      <c r="J8" s="9">
        <v>1E-4</v>
      </c>
      <c r="K8" s="9">
        <f>(G8+G9)/2</f>
        <v>62</v>
      </c>
      <c r="L8" s="9">
        <f>K8/(0.01*J8)</f>
        <v>61999999.999999993</v>
      </c>
      <c r="M8" s="9"/>
      <c r="N8" s="9"/>
      <c r="O8" s="9"/>
      <c r="P8" s="9"/>
      <c r="Q8" s="9"/>
      <c r="R8" s="9"/>
      <c r="S8" s="9"/>
    </row>
    <row r="9" spans="1:19" x14ac:dyDescent="0.55000000000000004">
      <c r="A9" s="9"/>
      <c r="B9" s="9" t="s">
        <v>41</v>
      </c>
      <c r="C9" s="9"/>
      <c r="D9" s="9"/>
      <c r="E9" s="9"/>
      <c r="F9" s="9"/>
      <c r="G9" s="9">
        <v>61</v>
      </c>
      <c r="H9" s="9"/>
      <c r="I9" s="9"/>
      <c r="J9" s="22">
        <v>1E-3</v>
      </c>
      <c r="K9" s="9" t="e">
        <f>AVERAGE(F8:F9)</f>
        <v>#DIV/0!</v>
      </c>
      <c r="L9" s="9" t="e">
        <f>K9/(0.01*J9)</f>
        <v>#DIV/0!</v>
      </c>
      <c r="M9" s="9"/>
      <c r="N9" s="9"/>
      <c r="O9" s="9"/>
      <c r="P9" s="9"/>
      <c r="Q9" s="9"/>
      <c r="R9" s="9"/>
      <c r="S9" s="9"/>
    </row>
    <row r="10" spans="1:19" ht="28.8" x14ac:dyDescent="0.55000000000000004">
      <c r="A10" s="22"/>
      <c r="B10" s="23" t="s">
        <v>42</v>
      </c>
      <c r="C10" s="22">
        <v>1</v>
      </c>
      <c r="D10" s="22">
        <v>0.1</v>
      </c>
      <c r="E10" s="22">
        <v>0.01</v>
      </c>
      <c r="F10" s="22">
        <v>1E-3</v>
      </c>
      <c r="G10" s="22">
        <v>1E-4</v>
      </c>
      <c r="H10" s="22">
        <v>1.0000000000000001E-5</v>
      </c>
      <c r="I10" s="22">
        <v>9.9999999999999995E-7</v>
      </c>
      <c r="J10" s="22"/>
      <c r="K10" s="22"/>
      <c r="L10" s="22"/>
      <c r="M10" s="9"/>
      <c r="N10" s="9"/>
      <c r="O10" s="9"/>
      <c r="P10" s="9"/>
      <c r="Q10" s="9"/>
      <c r="R10" s="9"/>
      <c r="S10" s="9"/>
    </row>
    <row r="11" spans="1:19" x14ac:dyDescent="0.55000000000000004">
      <c r="A11" s="24"/>
      <c r="B11" s="25"/>
      <c r="C11" s="26"/>
      <c r="D11" s="26"/>
      <c r="E11" s="26"/>
      <c r="F11" s="26"/>
      <c r="G11" s="26"/>
      <c r="H11" s="26"/>
      <c r="I11" s="26"/>
      <c r="J11" s="24"/>
      <c r="K11" s="24"/>
      <c r="L11" s="24"/>
      <c r="M11" s="27"/>
      <c r="N11" s="9"/>
      <c r="O11" s="9"/>
      <c r="P11" s="9"/>
      <c r="Q11" s="9"/>
      <c r="R11" s="9"/>
      <c r="S11" s="9"/>
    </row>
    <row r="12" spans="1:19" x14ac:dyDescent="0.55000000000000004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7"/>
      <c r="N12" s="9"/>
      <c r="O12" s="9"/>
      <c r="P12" s="9"/>
      <c r="Q12" s="9"/>
      <c r="R12" s="9"/>
      <c r="S12" s="9"/>
    </row>
    <row r="13" spans="1:19" x14ac:dyDescent="0.5500000000000000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7"/>
      <c r="N13" s="9"/>
      <c r="O13" s="9"/>
      <c r="P13" s="9"/>
      <c r="Q13" s="9"/>
      <c r="R13" s="9"/>
      <c r="S13" s="9"/>
    </row>
    <row r="14" spans="1:19" x14ac:dyDescent="0.5500000000000000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7"/>
      <c r="N14" s="9"/>
      <c r="O14" s="9"/>
      <c r="P14" s="9"/>
      <c r="Q14" s="9"/>
      <c r="R14" s="9"/>
      <c r="S14" s="9"/>
    </row>
    <row r="15" spans="1:19" x14ac:dyDescent="0.55000000000000004">
      <c r="A15" s="24"/>
      <c r="B15" s="25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7"/>
      <c r="N15" s="9"/>
      <c r="O15" s="9"/>
      <c r="P15" s="9"/>
      <c r="Q15" s="9"/>
      <c r="R15" s="9"/>
      <c r="S15" s="9"/>
    </row>
    <row r="16" spans="1:19" x14ac:dyDescent="0.55000000000000004">
      <c r="A16" s="24"/>
      <c r="B16" s="25"/>
      <c r="C16" s="28"/>
      <c r="D16" s="28"/>
      <c r="E16" s="28"/>
      <c r="F16" s="28"/>
      <c r="G16" s="28"/>
      <c r="H16" s="28"/>
      <c r="I16" s="28"/>
      <c r="J16" s="24"/>
      <c r="K16" s="24"/>
      <c r="L16" s="24"/>
      <c r="M16" s="27"/>
      <c r="N16" s="9"/>
      <c r="O16" s="9"/>
      <c r="P16" s="9"/>
      <c r="Q16" s="9"/>
      <c r="R16" s="9"/>
      <c r="S16" s="9"/>
    </row>
    <row r="17" spans="1:19" x14ac:dyDescent="0.5500000000000000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7"/>
      <c r="N17" s="9"/>
      <c r="O17" s="9"/>
      <c r="P17" s="9"/>
      <c r="Q17" s="9"/>
      <c r="R17" s="9"/>
      <c r="S17" s="9"/>
    </row>
    <row r="18" spans="1:19" x14ac:dyDescent="0.55000000000000004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9" x14ac:dyDescent="0.55000000000000004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9" x14ac:dyDescent="0.55000000000000004">
      <c r="B20" s="25"/>
      <c r="C20" s="24"/>
      <c r="D20" s="24"/>
      <c r="E20" s="24"/>
      <c r="F20" s="24"/>
      <c r="G20" s="24"/>
      <c r="H20" s="24"/>
      <c r="I20" s="24"/>
      <c r="J20" s="24"/>
      <c r="K20" s="24"/>
      <c r="L20" s="24"/>
    </row>
  </sheetData>
  <mergeCells count="8">
    <mergeCell ref="Q1:Q2"/>
    <mergeCell ref="C6:I6"/>
    <mergeCell ref="C1:I1"/>
    <mergeCell ref="J1:J2"/>
    <mergeCell ref="K1:K2"/>
    <mergeCell ref="L1:L2"/>
    <mergeCell ref="O1:O2"/>
    <mergeCell ref="P1:P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293A-B50B-4AEE-A48F-DA50F2777F2F}">
  <dimension ref="A1:Q91"/>
  <sheetViews>
    <sheetView zoomScale="73" zoomScaleNormal="73" workbookViewId="0">
      <selection activeCell="I21" sqref="I21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57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56"/>
      <c r="M1" s="91" t="s">
        <v>45</v>
      </c>
      <c r="N1" s="80" t="s">
        <v>36</v>
      </c>
      <c r="O1" s="81" t="s">
        <v>37</v>
      </c>
      <c r="P1" s="77" t="s">
        <v>38</v>
      </c>
      <c r="Q1" s="57"/>
    </row>
    <row r="2" spans="1:17" x14ac:dyDescent="0.55000000000000004">
      <c r="A2" s="57"/>
      <c r="B2" s="57">
        <v>1</v>
      </c>
      <c r="C2" s="57">
        <v>2</v>
      </c>
      <c r="D2" s="57">
        <v>3</v>
      </c>
      <c r="E2" s="57">
        <v>4</v>
      </c>
      <c r="F2" s="57">
        <v>5</v>
      </c>
      <c r="G2" s="57">
        <v>6</v>
      </c>
      <c r="H2" s="57">
        <v>7</v>
      </c>
      <c r="I2" s="77"/>
      <c r="J2" s="81"/>
      <c r="K2" s="77"/>
      <c r="L2" s="55"/>
      <c r="M2" s="92"/>
      <c r="N2" s="77"/>
      <c r="O2" s="81"/>
      <c r="P2" s="77"/>
      <c r="Q2" s="57" t="s">
        <v>39</v>
      </c>
    </row>
    <row r="3" spans="1:17" x14ac:dyDescent="0.55000000000000004">
      <c r="A3" s="57" t="s">
        <v>40</v>
      </c>
      <c r="B3" s="57"/>
      <c r="C3" s="57"/>
      <c r="D3" s="57"/>
      <c r="E3" s="57">
        <v>33</v>
      </c>
      <c r="F3" s="57"/>
      <c r="G3" s="57"/>
      <c r="H3" s="57"/>
      <c r="I3" s="57">
        <v>1E-3</v>
      </c>
      <c r="J3" s="57">
        <f>(E3+E4)/2</f>
        <v>32</v>
      </c>
      <c r="K3" s="57">
        <f>J3/(0.01*I3)</f>
        <v>3199999.9999999995</v>
      </c>
      <c r="L3" s="57"/>
      <c r="M3" s="92"/>
      <c r="N3" s="57">
        <v>1E-3</v>
      </c>
      <c r="O3" s="57">
        <f>AVERAGE(J3,J8,J13)</f>
        <v>48.833333333333336</v>
      </c>
      <c r="P3" s="57">
        <f>O3/(0.01*N3)</f>
        <v>4883333.333333333</v>
      </c>
      <c r="Q3" s="57">
        <f>STDEV(K3,K8,K13)</f>
        <v>1567109.8663888655</v>
      </c>
    </row>
    <row r="4" spans="1:17" x14ac:dyDescent="0.55000000000000004">
      <c r="A4" s="57" t="s">
        <v>41</v>
      </c>
      <c r="B4" s="57"/>
      <c r="C4" s="57"/>
      <c r="D4" s="57"/>
      <c r="E4" s="57">
        <v>31</v>
      </c>
      <c r="F4" s="57"/>
      <c r="G4" s="57"/>
      <c r="H4" s="57"/>
      <c r="I4" s="57">
        <v>1E-4</v>
      </c>
      <c r="J4" s="57">
        <f>(F3+F4)/2</f>
        <v>0</v>
      </c>
      <c r="K4" s="57">
        <f>J4/(0.01*I4)</f>
        <v>0</v>
      </c>
      <c r="L4" s="57"/>
      <c r="M4" s="93"/>
      <c r="N4" s="57">
        <v>1E-4</v>
      </c>
      <c r="O4" s="57">
        <f>AVERAGE(J4,J9,J14)</f>
        <v>0</v>
      </c>
      <c r="P4" s="57">
        <f>O4/(0.01*N4)</f>
        <v>0</v>
      </c>
      <c r="Q4" s="57">
        <f>STDEV(K4,K9,K14)</f>
        <v>0</v>
      </c>
    </row>
    <row r="5" spans="1:17" s="29" customFormat="1" ht="28.8" x14ac:dyDescent="0.55000000000000004">
      <c r="A5" s="55" t="s">
        <v>42</v>
      </c>
      <c r="B5" s="55">
        <v>1</v>
      </c>
      <c r="C5" s="55">
        <v>0.1</v>
      </c>
      <c r="D5" s="55">
        <v>0.01</v>
      </c>
      <c r="E5" s="55">
        <v>1E-3</v>
      </c>
      <c r="F5" s="55">
        <v>1E-4</v>
      </c>
      <c r="G5" s="55">
        <v>1.0000000000000001E-5</v>
      </c>
      <c r="H5" s="55">
        <v>9.9999999999999995E-7</v>
      </c>
      <c r="I5" s="55"/>
      <c r="J5" s="55"/>
      <c r="K5" s="55"/>
      <c r="L5" s="55"/>
      <c r="M5" s="55"/>
      <c r="N5" s="55"/>
      <c r="O5" s="55"/>
      <c r="P5" s="55"/>
      <c r="Q5" s="55"/>
    </row>
    <row r="6" spans="1:17" ht="14.5" customHeight="1" x14ac:dyDescent="0.55000000000000004">
      <c r="A6" s="57"/>
      <c r="B6" s="79" t="s">
        <v>46</v>
      </c>
      <c r="C6" s="79"/>
      <c r="D6" s="79"/>
      <c r="E6" s="79"/>
      <c r="F6" s="79"/>
      <c r="G6" s="79"/>
      <c r="H6" s="79"/>
      <c r="I6" s="57"/>
      <c r="J6" s="57"/>
      <c r="K6" s="57"/>
      <c r="L6" s="57"/>
      <c r="M6" s="88" t="s">
        <v>47</v>
      </c>
      <c r="N6" s="80" t="s">
        <v>36</v>
      </c>
      <c r="O6" s="81" t="s">
        <v>37</v>
      </c>
      <c r="P6" s="77" t="s">
        <v>38</v>
      </c>
      <c r="Q6" s="57"/>
    </row>
    <row r="7" spans="1:17" x14ac:dyDescent="0.55000000000000004">
      <c r="A7" s="57"/>
      <c r="B7" s="57">
        <v>1</v>
      </c>
      <c r="C7" s="57">
        <v>2</v>
      </c>
      <c r="D7" s="57">
        <v>3</v>
      </c>
      <c r="E7" s="57">
        <v>4</v>
      </c>
      <c r="F7" s="57">
        <v>5</v>
      </c>
      <c r="G7" s="57">
        <v>6</v>
      </c>
      <c r="H7" s="57">
        <v>7</v>
      </c>
      <c r="I7" s="57"/>
      <c r="J7" s="57"/>
      <c r="K7" s="57"/>
      <c r="L7" s="57"/>
      <c r="M7" s="89"/>
      <c r="N7" s="77"/>
      <c r="O7" s="81"/>
      <c r="P7" s="77"/>
      <c r="Q7" s="57" t="s">
        <v>39</v>
      </c>
    </row>
    <row r="8" spans="1:17" ht="14.5" customHeight="1" x14ac:dyDescent="0.55000000000000004">
      <c r="A8" s="57" t="s">
        <v>40</v>
      </c>
      <c r="B8" s="57"/>
      <c r="C8" s="57"/>
      <c r="D8" s="57"/>
      <c r="E8" s="57">
        <f>61-8</f>
        <v>53</v>
      </c>
      <c r="F8" s="57"/>
      <c r="G8" s="57"/>
      <c r="H8" s="57"/>
      <c r="I8" s="57">
        <v>1E-3</v>
      </c>
      <c r="J8" s="57">
        <f>AVERAGE(E8:E9)</f>
        <v>51.5</v>
      </c>
      <c r="K8" s="57">
        <f>J8/(0.01*I8)</f>
        <v>5150000</v>
      </c>
      <c r="L8" s="57"/>
      <c r="M8" s="89"/>
      <c r="N8" s="57"/>
      <c r="O8" s="57">
        <f>AVERAGE(D19,D21,D23)</f>
        <v>16.666666666666668</v>
      </c>
      <c r="P8">
        <f>AVERAGE(E19,E21,E23)</f>
        <v>55.555555555555564</v>
      </c>
      <c r="Q8" s="57">
        <f>STDEV(E19,E21,E23)</f>
        <v>93.353172494644298</v>
      </c>
    </row>
    <row r="9" spans="1:17" x14ac:dyDescent="0.55000000000000004">
      <c r="A9" s="57" t="s">
        <v>41</v>
      </c>
      <c r="B9" s="57"/>
      <c r="C9" s="57"/>
      <c r="D9" s="57"/>
      <c r="E9" s="57">
        <v>50</v>
      </c>
      <c r="F9" s="57"/>
      <c r="G9" s="57"/>
      <c r="H9" s="57"/>
      <c r="I9" s="57">
        <v>1E-4</v>
      </c>
      <c r="J9" s="30">
        <f>(F8+F9)/2</f>
        <v>0</v>
      </c>
      <c r="K9" s="57">
        <f>J9/(0.01*I9)</f>
        <v>0</v>
      </c>
      <c r="L9" s="57"/>
      <c r="M9" s="90"/>
      <c r="N9" s="57"/>
      <c r="O9" s="57"/>
      <c r="P9" s="57"/>
      <c r="Q9" s="57"/>
    </row>
    <row r="10" spans="1:17" s="29" customFormat="1" ht="28.8" x14ac:dyDescent="0.55000000000000004">
      <c r="A10" s="55" t="s">
        <v>42</v>
      </c>
      <c r="B10" s="55">
        <v>1</v>
      </c>
      <c r="C10" s="55">
        <v>0.1</v>
      </c>
      <c r="D10" s="55">
        <v>0.01</v>
      </c>
      <c r="E10" s="55">
        <v>1E-3</v>
      </c>
      <c r="F10" s="55">
        <v>1E-4</v>
      </c>
      <c r="G10" s="55">
        <v>1.0000000000000001E-5</v>
      </c>
      <c r="H10" s="55">
        <v>9.9999999999999995E-7</v>
      </c>
      <c r="I10" s="55"/>
      <c r="J10" s="55"/>
      <c r="K10" s="55"/>
      <c r="L10" s="55"/>
      <c r="M10" s="55"/>
      <c r="N10" s="55"/>
      <c r="O10" s="55"/>
      <c r="P10" s="55"/>
      <c r="Q10" s="55"/>
    </row>
    <row r="11" spans="1:17" x14ac:dyDescent="0.55000000000000004">
      <c r="A11" s="55"/>
      <c r="B11" s="79" t="s">
        <v>48</v>
      </c>
      <c r="C11" s="79"/>
      <c r="D11" s="79"/>
      <c r="E11" s="79"/>
      <c r="F11" s="79"/>
      <c r="G11" s="79"/>
      <c r="H11" s="79"/>
      <c r="I11" s="57"/>
      <c r="J11" s="57"/>
      <c r="K11" s="57"/>
      <c r="L11" s="57"/>
      <c r="M11" s="85" t="s">
        <v>49</v>
      </c>
      <c r="N11" s="80" t="s">
        <v>36</v>
      </c>
      <c r="O11" s="81" t="s">
        <v>37</v>
      </c>
      <c r="P11" s="77" t="s">
        <v>38</v>
      </c>
      <c r="Q11" s="57"/>
    </row>
    <row r="12" spans="1:17" x14ac:dyDescent="0.55000000000000004">
      <c r="A12" s="57"/>
      <c r="B12" s="57">
        <v>1</v>
      </c>
      <c r="C12" s="57">
        <v>2</v>
      </c>
      <c r="D12" s="57">
        <v>3</v>
      </c>
      <c r="E12" s="57">
        <v>4</v>
      </c>
      <c r="F12" s="57">
        <v>5</v>
      </c>
      <c r="G12" s="57">
        <v>6</v>
      </c>
      <c r="H12" s="57">
        <v>7</v>
      </c>
      <c r="I12" s="57"/>
      <c r="J12" s="57"/>
      <c r="K12" s="57"/>
      <c r="L12" s="57"/>
      <c r="M12" s="86"/>
      <c r="N12" s="77"/>
      <c r="O12" s="81"/>
      <c r="P12" s="77"/>
      <c r="Q12" s="57" t="s">
        <v>39</v>
      </c>
    </row>
    <row r="13" spans="1:17" x14ac:dyDescent="0.55000000000000004">
      <c r="A13" s="57" t="s">
        <v>40</v>
      </c>
      <c r="B13" s="57"/>
      <c r="C13" s="57"/>
      <c r="D13" s="57"/>
      <c r="E13" s="57">
        <v>59</v>
      </c>
      <c r="F13" s="57"/>
      <c r="G13" s="57"/>
      <c r="H13" s="57"/>
      <c r="I13" s="57">
        <v>1E-3</v>
      </c>
      <c r="J13" s="57">
        <f>(E13+E14)/2</f>
        <v>63</v>
      </c>
      <c r="K13" s="57">
        <f>J13/(0.01*I13)</f>
        <v>6299999.9999999991</v>
      </c>
      <c r="L13" s="57"/>
      <c r="M13" s="86"/>
      <c r="N13" s="57">
        <v>0.01</v>
      </c>
      <c r="O13" s="57">
        <v>0</v>
      </c>
      <c r="P13" s="57">
        <v>0</v>
      </c>
      <c r="Q13" s="57">
        <v>0</v>
      </c>
    </row>
    <row r="14" spans="1:17" x14ac:dyDescent="0.55000000000000004">
      <c r="A14" s="57" t="s">
        <v>41</v>
      </c>
      <c r="B14" s="57"/>
      <c r="C14" s="57"/>
      <c r="D14" s="57"/>
      <c r="E14" s="57">
        <f>73-6</f>
        <v>67</v>
      </c>
      <c r="F14" s="57"/>
      <c r="G14" s="57"/>
      <c r="H14" s="57"/>
      <c r="I14" s="57">
        <v>1E-4</v>
      </c>
      <c r="J14" s="57">
        <f>(F13+F14)/2</f>
        <v>0</v>
      </c>
      <c r="K14" s="57">
        <f>J14/(0.01*I14)</f>
        <v>0</v>
      </c>
      <c r="L14" s="57"/>
      <c r="M14" s="87"/>
      <c r="N14" s="57">
        <v>1E-4</v>
      </c>
      <c r="O14" s="57">
        <v>0</v>
      </c>
      <c r="P14" s="57">
        <v>0</v>
      </c>
      <c r="Q14" s="57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55"/>
      <c r="M15" s="55"/>
      <c r="N15" s="55"/>
      <c r="O15" s="55"/>
      <c r="P15" s="55"/>
      <c r="Q15" s="55"/>
    </row>
    <row r="16" spans="1:17" x14ac:dyDescent="0.55000000000000004">
      <c r="A16" s="25"/>
      <c r="B16" s="26"/>
      <c r="C16" s="26"/>
      <c r="D16" s="26"/>
      <c r="E16" s="26"/>
      <c r="F16" s="26"/>
      <c r="G16" s="26"/>
      <c r="H16" s="26"/>
      <c r="I16" s="24"/>
      <c r="J16" s="24"/>
      <c r="K16" s="24"/>
      <c r="L16" s="27"/>
      <c r="M16" s="57"/>
      <c r="N16" s="57"/>
      <c r="O16" s="57"/>
      <c r="P16" s="57"/>
      <c r="Q16" s="57"/>
    </row>
    <row r="17" spans="1:17" x14ac:dyDescent="0.55000000000000004">
      <c r="A17" s="24"/>
      <c r="B17" s="95" t="s">
        <v>70</v>
      </c>
      <c r="C17" s="95"/>
      <c r="D17" s="95"/>
      <c r="E17" s="95"/>
      <c r="F17" s="95"/>
      <c r="G17" s="95"/>
      <c r="H17" s="95"/>
      <c r="I17" s="24"/>
      <c r="J17" s="24"/>
      <c r="K17" s="24"/>
      <c r="L17" s="27"/>
      <c r="Q17" s="57"/>
    </row>
    <row r="18" spans="1:17" x14ac:dyDescent="0.55000000000000004">
      <c r="A18" s="24"/>
      <c r="B18" s="57" t="s">
        <v>64</v>
      </c>
      <c r="C18" s="57" t="s">
        <v>65</v>
      </c>
      <c r="D18" s="57" t="s">
        <v>37</v>
      </c>
      <c r="E18" s="57" t="s">
        <v>66</v>
      </c>
      <c r="F18" s="24"/>
      <c r="G18" s="24"/>
      <c r="H18" s="24"/>
      <c r="I18" s="24"/>
      <c r="J18" s="24"/>
      <c r="K18" s="24"/>
    </row>
    <row r="19" spans="1:17" x14ac:dyDescent="0.55000000000000004">
      <c r="A19" s="24"/>
      <c r="B19" t="s">
        <v>58</v>
      </c>
      <c r="C19">
        <f>78-29</f>
        <v>49</v>
      </c>
      <c r="D19">
        <f>AVERAGE(C19:C20)</f>
        <v>49</v>
      </c>
      <c r="E19">
        <f>D19/0.3</f>
        <v>163.33333333333334</v>
      </c>
      <c r="F19" s="24"/>
      <c r="G19" s="24"/>
      <c r="H19" s="24"/>
      <c r="I19" s="24"/>
      <c r="J19" s="24"/>
      <c r="K19" s="24"/>
    </row>
    <row r="20" spans="1:17" s="29" customFormat="1" x14ac:dyDescent="0.55000000000000004">
      <c r="A20" s="25"/>
      <c r="B20" t="s">
        <v>59</v>
      </c>
      <c r="C20">
        <f>76-27</f>
        <v>49</v>
      </c>
      <c r="D20"/>
      <c r="E20"/>
      <c r="F20" s="25"/>
      <c r="G20" s="25"/>
      <c r="H20" s="25"/>
      <c r="I20" s="25"/>
      <c r="J20" s="25"/>
      <c r="K20" s="25"/>
    </row>
    <row r="21" spans="1:17" x14ac:dyDescent="0.55000000000000004">
      <c r="A21" s="24"/>
      <c r="B21" s="29" t="s">
        <v>60</v>
      </c>
      <c r="C21" s="29">
        <v>1</v>
      </c>
      <c r="D21" s="29">
        <f>AVERAGE(C21:C22)</f>
        <v>1</v>
      </c>
      <c r="E21" s="29">
        <f>D21/0.3</f>
        <v>3.3333333333333335</v>
      </c>
      <c r="F21" s="26"/>
      <c r="G21" s="26"/>
      <c r="H21" s="26"/>
      <c r="I21" s="58"/>
      <c r="J21" s="26"/>
      <c r="K21" s="59"/>
    </row>
    <row r="22" spans="1:17" x14ac:dyDescent="0.55000000000000004">
      <c r="A22" s="24"/>
      <c r="B22" t="s">
        <v>61</v>
      </c>
      <c r="C22">
        <v>1</v>
      </c>
      <c r="F22" s="24"/>
      <c r="G22" s="24"/>
      <c r="H22" s="24"/>
      <c r="I22" s="59"/>
      <c r="J22" s="26"/>
      <c r="K22" s="59"/>
    </row>
    <row r="23" spans="1:17" x14ac:dyDescent="0.55000000000000004">
      <c r="A23" s="24"/>
      <c r="B23" t="s">
        <v>62</v>
      </c>
      <c r="C23">
        <v>0</v>
      </c>
      <c r="D23">
        <f>AVERAGE(C23:C24)</f>
        <v>0</v>
      </c>
      <c r="E23">
        <f>D23/0.3</f>
        <v>0</v>
      </c>
      <c r="F23" s="24"/>
      <c r="G23" s="24"/>
      <c r="H23" s="24"/>
      <c r="I23" s="24"/>
      <c r="J23" s="24"/>
      <c r="K23" s="24"/>
    </row>
    <row r="24" spans="1:17" x14ac:dyDescent="0.55000000000000004">
      <c r="A24" s="24"/>
      <c r="B24" t="s">
        <v>63</v>
      </c>
      <c r="C24">
        <v>0</v>
      </c>
      <c r="F24" s="24"/>
      <c r="G24" s="24"/>
      <c r="H24" s="24"/>
      <c r="I24" s="24"/>
      <c r="J24" s="24"/>
      <c r="K24" s="24"/>
    </row>
    <row r="25" spans="1:17" s="29" customFormat="1" x14ac:dyDescent="0.55000000000000004">
      <c r="A25" s="25"/>
      <c r="B25" t="s">
        <v>67</v>
      </c>
      <c r="C25">
        <v>0</v>
      </c>
      <c r="D25"/>
      <c r="E25"/>
      <c r="F25" s="25"/>
      <c r="G25" s="25"/>
      <c r="H25" s="25"/>
      <c r="I25" s="25"/>
      <c r="J25" s="25"/>
      <c r="K25" s="25"/>
    </row>
    <row r="26" spans="1:17" x14ac:dyDescent="0.55000000000000004">
      <c r="A26" s="24"/>
      <c r="B26" s="29" t="s">
        <v>68</v>
      </c>
      <c r="C26" s="29">
        <v>0</v>
      </c>
      <c r="D26" s="29"/>
      <c r="E26" s="29"/>
      <c r="F26" s="26"/>
      <c r="G26" s="26"/>
      <c r="H26" s="26"/>
      <c r="I26" s="24"/>
      <c r="J26" s="24"/>
      <c r="K26" s="24"/>
    </row>
    <row r="27" spans="1:17" x14ac:dyDescent="0.55000000000000004">
      <c r="A27" s="24"/>
      <c r="B27" t="s">
        <v>69</v>
      </c>
      <c r="C27">
        <v>0</v>
      </c>
      <c r="F27" s="24"/>
      <c r="G27" s="24"/>
      <c r="H27" s="24"/>
      <c r="I27" s="24"/>
      <c r="J27" s="24"/>
      <c r="K27" s="24"/>
    </row>
    <row r="28" spans="1:17" x14ac:dyDescent="0.55000000000000004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7" x14ac:dyDescent="0.55000000000000004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7" s="29" customFormat="1" x14ac:dyDescent="0.5500000000000000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7" x14ac:dyDescent="0.55000000000000004">
      <c r="A31" s="25"/>
      <c r="B31" s="28"/>
      <c r="C31" s="26"/>
      <c r="D31" s="26"/>
      <c r="E31" s="26"/>
      <c r="F31" s="26"/>
      <c r="G31" s="26"/>
      <c r="H31" s="26"/>
      <c r="I31" s="24"/>
      <c r="J31" s="24"/>
      <c r="K31" s="24"/>
    </row>
    <row r="32" spans="1:17" x14ac:dyDescent="0.55000000000000004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x14ac:dyDescent="0.5500000000000000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x14ac:dyDescent="0.5500000000000000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s="29" customFormat="1" x14ac:dyDescent="0.55000000000000004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x14ac:dyDescent="0.55000000000000004">
      <c r="A36" s="25"/>
      <c r="B36" s="28"/>
      <c r="C36" s="26"/>
      <c r="D36" s="26"/>
      <c r="E36" s="26"/>
      <c r="F36" s="26"/>
      <c r="G36" s="26"/>
      <c r="H36" s="26"/>
      <c r="I36" s="24"/>
      <c r="J36" s="24"/>
      <c r="K36" s="24"/>
    </row>
    <row r="37" spans="1:11" x14ac:dyDescent="0.55000000000000004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 x14ac:dyDescent="0.55000000000000004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x14ac:dyDescent="0.55000000000000004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s="29" customFormat="1" x14ac:dyDescent="0.55000000000000004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14.5" customHeight="1" x14ac:dyDescent="0.55000000000000004">
      <c r="A41" s="24"/>
      <c r="B41" s="28"/>
      <c r="C41" s="26"/>
      <c r="D41" s="26"/>
      <c r="E41" s="26"/>
      <c r="F41" s="26"/>
      <c r="G41" s="26"/>
      <c r="H41" s="26"/>
      <c r="I41" s="58"/>
      <c r="J41" s="26"/>
      <c r="K41" s="59"/>
    </row>
    <row r="42" spans="1:11" x14ac:dyDescent="0.55000000000000004">
      <c r="A42" s="24"/>
      <c r="B42" s="24"/>
      <c r="C42" s="24"/>
      <c r="D42" s="24"/>
      <c r="E42" s="24"/>
      <c r="F42" s="24"/>
      <c r="G42" s="24"/>
      <c r="H42" s="24"/>
      <c r="I42" s="59"/>
      <c r="J42" s="26"/>
      <c r="K42" s="59"/>
    </row>
    <row r="43" spans="1:11" x14ac:dyDescent="0.55000000000000004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x14ac:dyDescent="0.5500000000000000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M11:M14"/>
    <mergeCell ref="N11:N12"/>
    <mergeCell ref="O11:O12"/>
    <mergeCell ref="P11:P12"/>
    <mergeCell ref="B17:H17"/>
    <mergeCell ref="B11:H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7DDC-16E9-40C3-AE16-D8AB15436EEE}">
  <dimension ref="A1:Q91"/>
  <sheetViews>
    <sheetView zoomScale="73" zoomScaleNormal="73" workbookViewId="0">
      <selection activeCell="E23" sqref="E23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47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46"/>
      <c r="M1" s="91" t="s">
        <v>45</v>
      </c>
      <c r="N1" s="80" t="s">
        <v>36</v>
      </c>
      <c r="O1" s="81" t="s">
        <v>37</v>
      </c>
      <c r="P1" s="77" t="s">
        <v>38</v>
      </c>
      <c r="Q1" s="47"/>
    </row>
    <row r="2" spans="1:17" x14ac:dyDescent="0.55000000000000004">
      <c r="A2" s="47"/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77"/>
      <c r="J2" s="81"/>
      <c r="K2" s="77"/>
      <c r="L2" s="45"/>
      <c r="M2" s="92"/>
      <c r="N2" s="77"/>
      <c r="O2" s="81"/>
      <c r="P2" s="77"/>
      <c r="Q2" s="47" t="s">
        <v>39</v>
      </c>
    </row>
    <row r="3" spans="1:17" x14ac:dyDescent="0.55000000000000004">
      <c r="A3" s="47" t="s">
        <v>40</v>
      </c>
      <c r="B3" s="47"/>
      <c r="C3" s="47"/>
      <c r="D3" s="47">
        <v>116</v>
      </c>
      <c r="E3" s="47"/>
      <c r="F3" s="47"/>
      <c r="G3" s="47"/>
      <c r="H3" s="47"/>
      <c r="I3" s="47">
        <v>0.01</v>
      </c>
      <c r="J3" s="47">
        <f>AVERAGE(D3:D4)</f>
        <v>110</v>
      </c>
      <c r="K3" s="47">
        <f>J3/(0.01*I3)</f>
        <v>1100000</v>
      </c>
      <c r="L3" s="47"/>
      <c r="M3" s="92"/>
      <c r="N3" s="47">
        <v>0.01</v>
      </c>
      <c r="O3" s="47">
        <f>AVERAGE(J3,J8,J13)</f>
        <v>125.33333333333333</v>
      </c>
      <c r="P3" s="47">
        <f>O3/(0.01*N3)</f>
        <v>1253333.3333333333</v>
      </c>
      <c r="Q3" s="47">
        <f>STDEV(K3,K8,K13)</f>
        <v>278672.44810589636</v>
      </c>
    </row>
    <row r="4" spans="1:17" x14ac:dyDescent="0.55000000000000004">
      <c r="A4" s="47" t="s">
        <v>41</v>
      </c>
      <c r="B4" s="47"/>
      <c r="C4" s="47"/>
      <c r="D4" s="47">
        <v>104</v>
      </c>
      <c r="E4" s="47"/>
      <c r="F4" s="47"/>
      <c r="G4" s="47"/>
      <c r="H4" s="47"/>
      <c r="I4" s="47">
        <v>1E-4</v>
      </c>
      <c r="J4" s="47">
        <f>(F3+F4)/2</f>
        <v>0</v>
      </c>
      <c r="K4" s="47">
        <f>J4/(0.01*I4)</f>
        <v>0</v>
      </c>
      <c r="L4" s="47"/>
      <c r="M4" s="93"/>
      <c r="N4" s="47">
        <v>1E-4</v>
      </c>
      <c r="O4" s="47">
        <f>AVERAGE(J4,J9,J14)</f>
        <v>0</v>
      </c>
      <c r="P4" s="47">
        <f>O4/(0.01*N4)</f>
        <v>0</v>
      </c>
      <c r="Q4" s="47">
        <f>STDEV(K4,K9,K14)</f>
        <v>0</v>
      </c>
    </row>
    <row r="5" spans="1:17" s="29" customFormat="1" ht="28.8" x14ac:dyDescent="0.55000000000000004">
      <c r="A5" s="45" t="s">
        <v>42</v>
      </c>
      <c r="B5" s="45">
        <v>1</v>
      </c>
      <c r="C5" s="45">
        <v>0.1</v>
      </c>
      <c r="D5" s="45">
        <v>0.01</v>
      </c>
      <c r="E5" s="45">
        <v>1E-3</v>
      </c>
      <c r="F5" s="45">
        <v>1E-4</v>
      </c>
      <c r="G5" s="45">
        <v>1.0000000000000001E-5</v>
      </c>
      <c r="H5" s="45">
        <v>9.9999999999999995E-7</v>
      </c>
      <c r="I5" s="45"/>
      <c r="J5" s="45"/>
      <c r="K5" s="45"/>
      <c r="L5" s="45"/>
      <c r="M5" s="45"/>
      <c r="N5" s="45"/>
      <c r="O5" s="45"/>
      <c r="P5" s="45"/>
      <c r="Q5" s="45"/>
    </row>
    <row r="6" spans="1:17" ht="14.5" customHeight="1" x14ac:dyDescent="0.55000000000000004">
      <c r="A6" s="47"/>
      <c r="B6" s="79" t="s">
        <v>46</v>
      </c>
      <c r="C6" s="79"/>
      <c r="D6" s="79"/>
      <c r="E6" s="79"/>
      <c r="F6" s="79"/>
      <c r="G6" s="79"/>
      <c r="H6" s="79"/>
      <c r="I6" s="47"/>
      <c r="J6" s="47"/>
      <c r="K6" s="47"/>
      <c r="L6" s="47"/>
      <c r="M6" s="88" t="s">
        <v>47</v>
      </c>
      <c r="N6" s="80" t="s">
        <v>36</v>
      </c>
      <c r="O6" s="81" t="s">
        <v>37</v>
      </c>
      <c r="P6" s="77" t="s">
        <v>38</v>
      </c>
      <c r="Q6" s="47"/>
    </row>
    <row r="7" spans="1:17" x14ac:dyDescent="0.55000000000000004">
      <c r="A7" s="47"/>
      <c r="B7" s="47">
        <v>1</v>
      </c>
      <c r="C7" s="47">
        <v>2</v>
      </c>
      <c r="D7" s="47">
        <v>3</v>
      </c>
      <c r="E7" s="47">
        <v>4</v>
      </c>
      <c r="F7" s="47">
        <v>5</v>
      </c>
      <c r="G7" s="47">
        <v>6</v>
      </c>
      <c r="H7" s="47">
        <v>7</v>
      </c>
      <c r="I7" s="47"/>
      <c r="J7" s="47"/>
      <c r="K7" s="47"/>
      <c r="L7" s="47"/>
      <c r="M7" s="89"/>
      <c r="N7" s="77"/>
      <c r="O7" s="81"/>
      <c r="P7" s="77"/>
      <c r="Q7" s="47" t="s">
        <v>39</v>
      </c>
    </row>
    <row r="8" spans="1:17" ht="14.5" customHeight="1" x14ac:dyDescent="0.55000000000000004">
      <c r="A8" s="47" t="s">
        <v>40</v>
      </c>
      <c r="B8" s="47"/>
      <c r="C8" s="47"/>
      <c r="D8" s="47">
        <v>109</v>
      </c>
      <c r="E8" s="47"/>
      <c r="F8" s="47"/>
      <c r="G8" s="47"/>
      <c r="H8" s="47"/>
      <c r="I8" s="47">
        <v>0.01</v>
      </c>
      <c r="J8" s="47">
        <f>AVERAGE(D8:D9)</f>
        <v>108.5</v>
      </c>
      <c r="K8" s="47">
        <f>J8/(0.01*I8)</f>
        <v>1085000</v>
      </c>
      <c r="L8" s="47"/>
      <c r="M8" s="89"/>
      <c r="N8" s="47"/>
      <c r="O8" s="47">
        <f>AVERAGE(D19,D21,D23)</f>
        <v>0.66666666666666663</v>
      </c>
      <c r="P8">
        <f>AVERAGE(E19,E21,E23)</f>
        <v>2.2222222222222223</v>
      </c>
      <c r="Q8" s="47">
        <f>STDEV(E19,E21,E23)</f>
        <v>2.5458753860865775</v>
      </c>
    </row>
    <row r="9" spans="1:17" x14ac:dyDescent="0.55000000000000004">
      <c r="A9" s="47" t="s">
        <v>41</v>
      </c>
      <c r="B9" s="47"/>
      <c r="C9" s="47"/>
      <c r="D9" s="47">
        <v>108</v>
      </c>
      <c r="E9" s="47"/>
      <c r="F9" s="47"/>
      <c r="G9" s="47"/>
      <c r="H9" s="47"/>
      <c r="I9" s="47">
        <v>1E-4</v>
      </c>
      <c r="J9" s="30">
        <f>(F8+F9)/2</f>
        <v>0</v>
      </c>
      <c r="K9" s="47">
        <f>J9/(0.01*I9)</f>
        <v>0</v>
      </c>
      <c r="L9" s="47"/>
      <c r="M9" s="90"/>
      <c r="N9" s="47"/>
      <c r="O9" s="47"/>
      <c r="P9" s="47"/>
      <c r="Q9" s="47"/>
    </row>
    <row r="10" spans="1:17" s="29" customFormat="1" ht="28.8" x14ac:dyDescent="0.55000000000000004">
      <c r="A10" s="45" t="s">
        <v>42</v>
      </c>
      <c r="B10" s="45">
        <v>1</v>
      </c>
      <c r="C10" s="45">
        <v>0.1</v>
      </c>
      <c r="D10" s="45">
        <v>0.01</v>
      </c>
      <c r="E10" s="45">
        <v>1E-3</v>
      </c>
      <c r="F10" s="45">
        <v>1E-4</v>
      </c>
      <c r="G10" s="45">
        <v>1.0000000000000001E-5</v>
      </c>
      <c r="H10" s="45">
        <v>9.9999999999999995E-7</v>
      </c>
      <c r="I10" s="45"/>
      <c r="J10" s="45"/>
      <c r="K10" s="45"/>
      <c r="L10" s="45"/>
      <c r="M10" s="45"/>
      <c r="N10" s="45"/>
      <c r="O10" s="45"/>
      <c r="P10" s="45"/>
      <c r="Q10" s="45"/>
    </row>
    <row r="11" spans="1:17" x14ac:dyDescent="0.55000000000000004">
      <c r="A11" s="45"/>
      <c r="B11" s="79" t="s">
        <v>48</v>
      </c>
      <c r="C11" s="79"/>
      <c r="D11" s="79"/>
      <c r="E11" s="79"/>
      <c r="F11" s="79"/>
      <c r="G11" s="79"/>
      <c r="H11" s="79"/>
      <c r="I11" s="47"/>
      <c r="J11" s="47"/>
      <c r="K11" s="47"/>
      <c r="L11" s="47"/>
      <c r="M11" s="85" t="s">
        <v>49</v>
      </c>
      <c r="N11" s="80" t="s">
        <v>36</v>
      </c>
      <c r="O11" s="81" t="s">
        <v>37</v>
      </c>
      <c r="P11" s="77" t="s">
        <v>38</v>
      </c>
      <c r="Q11" s="47"/>
    </row>
    <row r="12" spans="1:17" x14ac:dyDescent="0.55000000000000004">
      <c r="A12" s="47"/>
      <c r="B12" s="47">
        <v>1</v>
      </c>
      <c r="C12" s="47">
        <v>2</v>
      </c>
      <c r="D12" s="47">
        <v>3</v>
      </c>
      <c r="E12" s="47">
        <v>4</v>
      </c>
      <c r="F12" s="47">
        <v>5</v>
      </c>
      <c r="G12" s="47">
        <v>6</v>
      </c>
      <c r="H12" s="47">
        <v>7</v>
      </c>
      <c r="I12" s="47"/>
      <c r="J12" s="47"/>
      <c r="K12" s="47"/>
      <c r="L12" s="47"/>
      <c r="M12" s="86"/>
      <c r="N12" s="77"/>
      <c r="O12" s="81"/>
      <c r="P12" s="77"/>
      <c r="Q12" s="47" t="s">
        <v>39</v>
      </c>
    </row>
    <row r="13" spans="1:17" x14ac:dyDescent="0.55000000000000004">
      <c r="A13" s="47" t="s">
        <v>40</v>
      </c>
      <c r="B13" s="47"/>
      <c r="C13" s="47"/>
      <c r="D13" s="47">
        <v>143</v>
      </c>
      <c r="E13" s="47"/>
      <c r="F13" s="47"/>
      <c r="G13" s="47"/>
      <c r="H13" s="47"/>
      <c r="I13" s="47">
        <v>0.01</v>
      </c>
      <c r="J13" s="47">
        <f>AVERAGE(D13:D14)</f>
        <v>157.5</v>
      </c>
      <c r="K13" s="47">
        <f>J13/(0.01*I13)</f>
        <v>1575000</v>
      </c>
      <c r="L13" s="47"/>
      <c r="M13" s="86"/>
      <c r="N13" s="47">
        <v>0.01</v>
      </c>
      <c r="O13" s="47">
        <v>0</v>
      </c>
      <c r="P13" s="47">
        <v>0</v>
      </c>
      <c r="Q13" s="47">
        <v>0</v>
      </c>
    </row>
    <row r="14" spans="1:17" x14ac:dyDescent="0.55000000000000004">
      <c r="A14" s="47" t="s">
        <v>41</v>
      </c>
      <c r="B14" s="47"/>
      <c r="C14" s="47"/>
      <c r="D14" s="47">
        <v>172</v>
      </c>
      <c r="E14" s="47"/>
      <c r="F14" s="47"/>
      <c r="G14" s="47"/>
      <c r="H14" s="47"/>
      <c r="I14" s="47">
        <v>1E-4</v>
      </c>
      <c r="J14" s="47">
        <f>(F13+F14)/2</f>
        <v>0</v>
      </c>
      <c r="K14" s="47">
        <f>J14/(0.01*I14)</f>
        <v>0</v>
      </c>
      <c r="L14" s="47"/>
      <c r="M14" s="87"/>
      <c r="N14" s="47">
        <v>1E-4</v>
      </c>
      <c r="O14" s="47">
        <v>0</v>
      </c>
      <c r="P14" s="47">
        <v>0</v>
      </c>
      <c r="Q14" s="47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45"/>
      <c r="M15" s="45"/>
      <c r="N15" s="45"/>
      <c r="O15" s="45"/>
      <c r="P15" s="45"/>
      <c r="Q15" s="45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47"/>
      <c r="N16" s="47"/>
      <c r="O16" s="47"/>
      <c r="P16" s="47"/>
      <c r="Q16" s="47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47"/>
    </row>
    <row r="18" spans="1:17" x14ac:dyDescent="0.55000000000000004">
      <c r="A18" s="50"/>
      <c r="B18" s="47" t="s">
        <v>64</v>
      </c>
      <c r="C18" s="47" t="s">
        <v>65</v>
      </c>
      <c r="D18" s="47" t="s">
        <v>37</v>
      </c>
      <c r="E18" s="47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58</v>
      </c>
      <c r="C19">
        <v>0</v>
      </c>
      <c r="D19">
        <f>AVERAGE(C19:C20)</f>
        <v>0</v>
      </c>
      <c r="E19">
        <f>D19/0.3</f>
        <v>0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59</v>
      </c>
      <c r="C20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60</v>
      </c>
      <c r="C21" s="29">
        <v>1</v>
      </c>
      <c r="D21" s="29">
        <f>AVERAGE(C21:C22)</f>
        <v>0.5</v>
      </c>
      <c r="E21" s="29">
        <f>D21/0.3</f>
        <v>1.6666666666666667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61</v>
      </c>
      <c r="C22">
        <v>0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62</v>
      </c>
      <c r="C23">
        <v>1</v>
      </c>
      <c r="D23">
        <f>AVERAGE(C23:C24)</f>
        <v>1.5</v>
      </c>
      <c r="E23">
        <f>D23/0.3</f>
        <v>5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63</v>
      </c>
      <c r="C24">
        <v>2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/>
      <c r="B25" t="s">
        <v>67</v>
      </c>
      <c r="C25">
        <v>0</v>
      </c>
      <c r="D25"/>
      <c r="E25"/>
      <c r="F25" s="49"/>
      <c r="G25" s="49"/>
      <c r="H25" s="49"/>
      <c r="I25" s="49"/>
      <c r="J25" s="49"/>
      <c r="K25" s="49"/>
    </row>
    <row r="26" spans="1:17" x14ac:dyDescent="0.55000000000000004">
      <c r="A26" s="50"/>
      <c r="B26" s="29" t="s">
        <v>68</v>
      </c>
      <c r="C26" s="29">
        <v>0</v>
      </c>
      <c r="D26" s="29"/>
      <c r="E26" s="29"/>
      <c r="F26" s="54"/>
      <c r="G26" s="54"/>
      <c r="H26" s="54"/>
      <c r="I26" s="50"/>
      <c r="J26" s="50"/>
      <c r="K26" s="50"/>
    </row>
    <row r="27" spans="1:17" x14ac:dyDescent="0.55000000000000004">
      <c r="A27" s="50"/>
      <c r="B27" t="s">
        <v>69</v>
      </c>
      <c r="C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M11:M14"/>
    <mergeCell ref="N11:N12"/>
    <mergeCell ref="O11:O12"/>
    <mergeCell ref="P11:P12"/>
    <mergeCell ref="B17:H17"/>
    <mergeCell ref="B11:H11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8DD8-3FA3-4273-A816-C88BBAF8207C}">
  <dimension ref="A1:Q91"/>
  <sheetViews>
    <sheetView zoomScale="73" zoomScaleNormal="73" workbookViewId="0">
      <selection activeCell="Q3" sqref="Q3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57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56"/>
      <c r="M1" s="91" t="s">
        <v>45</v>
      </c>
      <c r="N1" s="80" t="s">
        <v>36</v>
      </c>
      <c r="O1" s="81" t="s">
        <v>37</v>
      </c>
      <c r="P1" s="77" t="s">
        <v>38</v>
      </c>
      <c r="Q1" s="57"/>
    </row>
    <row r="2" spans="1:17" x14ac:dyDescent="0.55000000000000004">
      <c r="A2" s="57"/>
      <c r="B2" s="57">
        <v>1</v>
      </c>
      <c r="C2" s="57">
        <v>2</v>
      </c>
      <c r="D2" s="57">
        <v>3</v>
      </c>
      <c r="E2" s="57">
        <v>4</v>
      </c>
      <c r="F2" s="57">
        <v>5</v>
      </c>
      <c r="G2" s="57">
        <v>6</v>
      </c>
      <c r="H2" s="57">
        <v>7</v>
      </c>
      <c r="I2" s="77"/>
      <c r="J2" s="81"/>
      <c r="K2" s="77"/>
      <c r="L2" s="55"/>
      <c r="M2" s="92"/>
      <c r="N2" s="77"/>
      <c r="O2" s="81"/>
      <c r="P2" s="77"/>
      <c r="Q2" s="57" t="s">
        <v>39</v>
      </c>
    </row>
    <row r="3" spans="1:17" x14ac:dyDescent="0.55000000000000004">
      <c r="A3" s="57" t="s">
        <v>40</v>
      </c>
      <c r="B3" s="57"/>
      <c r="C3" s="57"/>
      <c r="D3" s="57">
        <f>116-11</f>
        <v>105</v>
      </c>
      <c r="E3" s="57"/>
      <c r="F3" s="57"/>
      <c r="G3" s="57"/>
      <c r="H3" s="57"/>
      <c r="I3" s="57">
        <v>0.01</v>
      </c>
      <c r="J3" s="57">
        <f>AVERAGE(D3:D4)</f>
        <v>99</v>
      </c>
      <c r="K3" s="57">
        <f>J3/(0.01*I3)</f>
        <v>990000</v>
      </c>
      <c r="L3" s="57"/>
      <c r="M3" s="92"/>
      <c r="N3" s="57">
        <v>0.01</v>
      </c>
      <c r="O3" s="57">
        <f>AVERAGE(J3,J8,J13)</f>
        <v>109.66666666666667</v>
      </c>
      <c r="P3" s="57">
        <f>O3/(0.01*N3)</f>
        <v>1096666.6666666667</v>
      </c>
      <c r="Q3" s="57">
        <f>STDEV(K3,K8,K13)</f>
        <v>220302.82189144389</v>
      </c>
    </row>
    <row r="4" spans="1:17" x14ac:dyDescent="0.55000000000000004">
      <c r="A4" s="57" t="s">
        <v>41</v>
      </c>
      <c r="B4" s="57"/>
      <c r="C4" s="57"/>
      <c r="D4" s="57">
        <f>104-11</f>
        <v>93</v>
      </c>
      <c r="E4" s="57"/>
      <c r="F4" s="57"/>
      <c r="G4" s="57"/>
      <c r="H4" s="57"/>
      <c r="I4" s="57">
        <v>1E-4</v>
      </c>
      <c r="J4" s="57">
        <f>(F3+F4)/2</f>
        <v>0</v>
      </c>
      <c r="K4" s="57">
        <f>J4/(0.01*I4)</f>
        <v>0</v>
      </c>
      <c r="L4" s="57"/>
      <c r="M4" s="93"/>
      <c r="N4" s="57">
        <v>1E-4</v>
      </c>
      <c r="O4" s="57">
        <f>AVERAGE(J4,J9,J14)</f>
        <v>0</v>
      </c>
      <c r="P4" s="57">
        <f>O4/(0.01*N4)</f>
        <v>0</v>
      </c>
      <c r="Q4" s="57">
        <f>STDEV(K4,K9,K14)</f>
        <v>0</v>
      </c>
    </row>
    <row r="5" spans="1:17" s="29" customFormat="1" ht="28.8" x14ac:dyDescent="0.55000000000000004">
      <c r="A5" s="55" t="s">
        <v>42</v>
      </c>
      <c r="B5" s="55">
        <v>1</v>
      </c>
      <c r="C5" s="55">
        <v>0.1</v>
      </c>
      <c r="D5" s="55">
        <v>0.01</v>
      </c>
      <c r="E5" s="55">
        <v>1E-3</v>
      </c>
      <c r="F5" s="55">
        <v>1E-4</v>
      </c>
      <c r="G5" s="55">
        <v>1.0000000000000001E-5</v>
      </c>
      <c r="H5" s="55">
        <v>9.9999999999999995E-7</v>
      </c>
      <c r="I5" s="55"/>
      <c r="J5" s="55"/>
      <c r="K5" s="55"/>
      <c r="L5" s="55"/>
      <c r="M5" s="55"/>
      <c r="N5" s="55"/>
      <c r="O5" s="55"/>
      <c r="P5" s="55"/>
      <c r="Q5" s="55"/>
    </row>
    <row r="6" spans="1:17" ht="14.5" customHeight="1" x14ac:dyDescent="0.55000000000000004">
      <c r="A6" s="57"/>
      <c r="B6" s="79" t="s">
        <v>46</v>
      </c>
      <c r="C6" s="79"/>
      <c r="D6" s="79"/>
      <c r="E6" s="79"/>
      <c r="F6" s="79"/>
      <c r="G6" s="79"/>
      <c r="H6" s="79"/>
      <c r="I6" s="57"/>
      <c r="J6" s="57"/>
      <c r="K6" s="57"/>
      <c r="L6" s="57"/>
      <c r="M6" s="88" t="s">
        <v>47</v>
      </c>
      <c r="N6" s="80" t="s">
        <v>36</v>
      </c>
      <c r="O6" s="81" t="s">
        <v>37</v>
      </c>
      <c r="P6" s="77" t="s">
        <v>38</v>
      </c>
      <c r="Q6" s="57"/>
    </row>
    <row r="7" spans="1:17" x14ac:dyDescent="0.55000000000000004">
      <c r="A7" s="57"/>
      <c r="B7" s="57">
        <v>1</v>
      </c>
      <c r="C7" s="57">
        <v>2</v>
      </c>
      <c r="D7" s="57">
        <v>3</v>
      </c>
      <c r="E7" s="57">
        <v>4</v>
      </c>
      <c r="F7" s="57">
        <v>5</v>
      </c>
      <c r="G7" s="57">
        <v>6</v>
      </c>
      <c r="H7" s="57">
        <v>7</v>
      </c>
      <c r="I7" s="57"/>
      <c r="J7" s="57"/>
      <c r="K7" s="57"/>
      <c r="L7" s="57"/>
      <c r="M7" s="89"/>
      <c r="N7" s="77"/>
      <c r="O7" s="81"/>
      <c r="P7" s="77"/>
      <c r="Q7" s="57" t="s">
        <v>39</v>
      </c>
    </row>
    <row r="8" spans="1:17" ht="14.5" customHeight="1" x14ac:dyDescent="0.55000000000000004">
      <c r="A8" s="57" t="s">
        <v>40</v>
      </c>
      <c r="B8" s="57"/>
      <c r="C8" s="57"/>
      <c r="D8" s="57">
        <f>109-17</f>
        <v>92</v>
      </c>
      <c r="E8" s="57"/>
      <c r="F8" s="57"/>
      <c r="G8" s="57"/>
      <c r="H8" s="57"/>
      <c r="I8" s="57">
        <v>0.01</v>
      </c>
      <c r="J8" s="57">
        <f>AVERAGE(D8:D9)</f>
        <v>95</v>
      </c>
      <c r="K8" s="57">
        <f>J8/(0.01*I8)</f>
        <v>950000</v>
      </c>
      <c r="L8" s="57"/>
      <c r="M8" s="89"/>
      <c r="N8" s="57"/>
      <c r="O8" s="57">
        <f>AVERAGE(D19,D21,D23)</f>
        <v>0</v>
      </c>
      <c r="P8">
        <f>AVERAGE(E19,E21,E23)</f>
        <v>0</v>
      </c>
      <c r="Q8" s="57">
        <f>STDEV(E19,E21,E23)</f>
        <v>0</v>
      </c>
    </row>
    <row r="9" spans="1:17" x14ac:dyDescent="0.55000000000000004">
      <c r="A9" s="57" t="s">
        <v>41</v>
      </c>
      <c r="B9" s="57"/>
      <c r="C9" s="57"/>
      <c r="D9" s="57">
        <f>108-10</f>
        <v>98</v>
      </c>
      <c r="E9" s="57"/>
      <c r="F9" s="57"/>
      <c r="G9" s="57"/>
      <c r="H9" s="57"/>
      <c r="I9" s="57">
        <v>1E-4</v>
      </c>
      <c r="J9" s="30">
        <f>(F8+F9)/2</f>
        <v>0</v>
      </c>
      <c r="K9" s="57">
        <f>J9/(0.01*I9)</f>
        <v>0</v>
      </c>
      <c r="L9" s="57"/>
      <c r="M9" s="90"/>
      <c r="N9" s="57"/>
      <c r="O9" s="57"/>
      <c r="P9" s="57"/>
      <c r="Q9" s="57"/>
    </row>
    <row r="10" spans="1:17" s="29" customFormat="1" ht="28.8" x14ac:dyDescent="0.55000000000000004">
      <c r="A10" s="55" t="s">
        <v>42</v>
      </c>
      <c r="B10" s="55">
        <v>1</v>
      </c>
      <c r="C10" s="55">
        <v>0.1</v>
      </c>
      <c r="D10" s="55">
        <v>0.01</v>
      </c>
      <c r="E10" s="55">
        <v>1E-3</v>
      </c>
      <c r="F10" s="55">
        <v>1E-4</v>
      </c>
      <c r="G10" s="55">
        <v>1.0000000000000001E-5</v>
      </c>
      <c r="H10" s="55">
        <v>9.9999999999999995E-7</v>
      </c>
      <c r="I10" s="55"/>
      <c r="J10" s="55"/>
      <c r="K10" s="55"/>
      <c r="L10" s="55"/>
      <c r="M10" s="55"/>
      <c r="N10" s="55"/>
      <c r="O10" s="55"/>
      <c r="P10" s="55"/>
      <c r="Q10" s="55"/>
    </row>
    <row r="11" spans="1:17" x14ac:dyDescent="0.55000000000000004">
      <c r="A11" s="55"/>
      <c r="B11" s="79" t="s">
        <v>48</v>
      </c>
      <c r="C11" s="79"/>
      <c r="D11" s="79"/>
      <c r="E11" s="79"/>
      <c r="F11" s="79"/>
      <c r="G11" s="79"/>
      <c r="H11" s="79"/>
      <c r="I11" s="57"/>
      <c r="J11" s="57"/>
      <c r="K11" s="57"/>
      <c r="L11" s="57"/>
      <c r="M11" s="85" t="s">
        <v>49</v>
      </c>
      <c r="N11" s="80" t="s">
        <v>36</v>
      </c>
      <c r="O11" s="81" t="s">
        <v>37</v>
      </c>
      <c r="P11" s="77" t="s">
        <v>38</v>
      </c>
      <c r="Q11" s="57"/>
    </row>
    <row r="12" spans="1:17" x14ac:dyDescent="0.55000000000000004">
      <c r="A12" s="57"/>
      <c r="B12" s="57">
        <v>1</v>
      </c>
      <c r="C12" s="57">
        <v>2</v>
      </c>
      <c r="D12" s="57">
        <v>3</v>
      </c>
      <c r="E12" s="57">
        <v>4</v>
      </c>
      <c r="F12" s="57">
        <v>5</v>
      </c>
      <c r="G12" s="57">
        <v>6</v>
      </c>
      <c r="H12" s="57">
        <v>7</v>
      </c>
      <c r="I12" s="57"/>
      <c r="J12" s="57"/>
      <c r="K12" s="57"/>
      <c r="L12" s="57"/>
      <c r="M12" s="86"/>
      <c r="N12" s="77"/>
      <c r="O12" s="81"/>
      <c r="P12" s="77"/>
      <c r="Q12" s="57" t="s">
        <v>39</v>
      </c>
    </row>
    <row r="13" spans="1:17" x14ac:dyDescent="0.55000000000000004">
      <c r="A13" s="57" t="s">
        <v>40</v>
      </c>
      <c r="B13" s="57"/>
      <c r="C13" s="57"/>
      <c r="D13" s="57">
        <f>143-23</f>
        <v>120</v>
      </c>
      <c r="E13" s="57"/>
      <c r="F13" s="57"/>
      <c r="G13" s="57"/>
      <c r="H13" s="57"/>
      <c r="I13" s="57">
        <v>0.01</v>
      </c>
      <c r="J13" s="57">
        <f>AVERAGE(D13:D14)</f>
        <v>135</v>
      </c>
      <c r="K13" s="57">
        <f>J13/(0.01*I13)</f>
        <v>1350000</v>
      </c>
      <c r="L13" s="57"/>
      <c r="M13" s="86"/>
      <c r="N13" s="57">
        <v>0.01</v>
      </c>
      <c r="O13" s="57">
        <v>0</v>
      </c>
      <c r="P13" s="57">
        <v>0</v>
      </c>
      <c r="Q13" s="57">
        <v>0</v>
      </c>
    </row>
    <row r="14" spans="1:17" x14ac:dyDescent="0.55000000000000004">
      <c r="A14" s="57" t="s">
        <v>41</v>
      </c>
      <c r="B14" s="57"/>
      <c r="C14" s="57"/>
      <c r="D14" s="57">
        <f>172-22</f>
        <v>150</v>
      </c>
      <c r="E14" s="57"/>
      <c r="F14" s="57"/>
      <c r="G14" s="57"/>
      <c r="H14" s="57"/>
      <c r="I14" s="57">
        <v>1E-4</v>
      </c>
      <c r="J14" s="57">
        <f>(F13+F14)/2</f>
        <v>0</v>
      </c>
      <c r="K14" s="57">
        <f>J14/(0.01*I14)</f>
        <v>0</v>
      </c>
      <c r="L14" s="57"/>
      <c r="M14" s="87"/>
      <c r="N14" s="57">
        <v>1E-4</v>
      </c>
      <c r="O14" s="57">
        <v>0</v>
      </c>
      <c r="P14" s="57">
        <v>0</v>
      </c>
      <c r="Q14" s="57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55"/>
      <c r="M15" s="55"/>
      <c r="N15" s="55"/>
      <c r="O15" s="55"/>
      <c r="P15" s="55"/>
      <c r="Q15" s="55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57"/>
      <c r="N16" s="57"/>
      <c r="O16" s="57"/>
      <c r="P16" s="57"/>
      <c r="Q16" s="57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57"/>
    </row>
    <row r="18" spans="1:17" x14ac:dyDescent="0.55000000000000004">
      <c r="A18" s="50"/>
      <c r="B18" s="57" t="s">
        <v>64</v>
      </c>
      <c r="C18" s="57" t="s">
        <v>65</v>
      </c>
      <c r="D18" s="57" t="s">
        <v>37</v>
      </c>
      <c r="E18" s="57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58</v>
      </c>
      <c r="C19">
        <v>0</v>
      </c>
      <c r="D19">
        <f>AVERAGE(C19:C20)</f>
        <v>0</v>
      </c>
      <c r="E19">
        <f>D19/0.3</f>
        <v>0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59</v>
      </c>
      <c r="C20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60</v>
      </c>
      <c r="C21" s="29">
        <v>0</v>
      </c>
      <c r="D21" s="29">
        <f>AVERAGE(C21:C22)</f>
        <v>0</v>
      </c>
      <c r="E21" s="29">
        <f>D21/0.3</f>
        <v>0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61</v>
      </c>
      <c r="C22">
        <v>0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62</v>
      </c>
      <c r="C23">
        <v>0</v>
      </c>
      <c r="D23">
        <f>AVERAGE(C23:C24)</f>
        <v>0</v>
      </c>
      <c r="E23">
        <f>D23/0.3</f>
        <v>0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63</v>
      </c>
      <c r="C24">
        <v>0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/>
      <c r="B25" t="s">
        <v>67</v>
      </c>
      <c r="C25">
        <v>0</v>
      </c>
      <c r="D25"/>
      <c r="E25"/>
      <c r="F25" s="49"/>
      <c r="G25" s="49"/>
      <c r="H25" s="49"/>
      <c r="I25" s="49"/>
      <c r="J25" s="49"/>
      <c r="K25" s="49"/>
    </row>
    <row r="26" spans="1:17" x14ac:dyDescent="0.55000000000000004">
      <c r="A26" s="50"/>
      <c r="B26" s="29" t="s">
        <v>68</v>
      </c>
      <c r="C26" s="29">
        <v>0</v>
      </c>
      <c r="D26" s="29"/>
      <c r="E26" s="29"/>
      <c r="F26" s="54"/>
      <c r="G26" s="54"/>
      <c r="H26" s="54"/>
      <c r="I26" s="50"/>
      <c r="J26" s="50"/>
      <c r="K26" s="50"/>
    </row>
    <row r="27" spans="1:17" x14ac:dyDescent="0.55000000000000004">
      <c r="A27" s="50"/>
      <c r="B27" t="s">
        <v>69</v>
      </c>
      <c r="C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M11:M14"/>
    <mergeCell ref="N11:N12"/>
    <mergeCell ref="O11:O12"/>
    <mergeCell ref="P11:P12"/>
    <mergeCell ref="B17:H17"/>
    <mergeCell ref="B11:H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DDB1-1692-46EA-9801-8456B822BF13}">
  <dimension ref="A1:Q91"/>
  <sheetViews>
    <sheetView zoomScale="73" zoomScaleNormal="73" workbookViewId="0">
      <selection activeCell="K13" sqref="K13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62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61"/>
      <c r="M1" s="91" t="s">
        <v>45</v>
      </c>
      <c r="N1" s="80" t="s">
        <v>36</v>
      </c>
      <c r="O1" s="81" t="s">
        <v>37</v>
      </c>
      <c r="P1" s="77" t="s">
        <v>38</v>
      </c>
      <c r="Q1" s="62"/>
    </row>
    <row r="2" spans="1:17" x14ac:dyDescent="0.55000000000000004">
      <c r="A2" s="62"/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77"/>
      <c r="J2" s="81"/>
      <c r="K2" s="77"/>
      <c r="L2" s="60"/>
      <c r="M2" s="92"/>
      <c r="N2" s="77"/>
      <c r="O2" s="81"/>
      <c r="P2" s="77"/>
      <c r="Q2" s="62" t="s">
        <v>39</v>
      </c>
    </row>
    <row r="3" spans="1:17" x14ac:dyDescent="0.55000000000000004">
      <c r="A3" s="62" t="s">
        <v>40</v>
      </c>
      <c r="B3" s="62"/>
      <c r="C3" s="62"/>
      <c r="D3" s="62">
        <v>27</v>
      </c>
      <c r="E3" s="62"/>
      <c r="F3" s="62"/>
      <c r="G3" s="62"/>
      <c r="H3" s="62"/>
      <c r="I3" s="62">
        <v>0.01</v>
      </c>
      <c r="J3" s="62">
        <f>AVERAGE(D3:D4)</f>
        <v>22</v>
      </c>
      <c r="K3" s="62">
        <f>J3/(0.01*I3)</f>
        <v>220000</v>
      </c>
      <c r="L3" s="62"/>
      <c r="M3" s="92"/>
      <c r="N3" s="62">
        <v>0.01</v>
      </c>
      <c r="O3" s="62">
        <f>AVERAGE(J3,J8,J13)</f>
        <v>24.666666666666668</v>
      </c>
      <c r="P3" s="62">
        <f>O3/(0.01*N3)</f>
        <v>246666.66666666666</v>
      </c>
      <c r="Q3" s="62">
        <f>STDEV(K3,K8,K13)</f>
        <v>151767.3658377628</v>
      </c>
    </row>
    <row r="4" spans="1:17" x14ac:dyDescent="0.55000000000000004">
      <c r="A4" s="62" t="s">
        <v>41</v>
      </c>
      <c r="B4" s="62"/>
      <c r="C4" s="62">
        <v>108</v>
      </c>
      <c r="D4" s="62">
        <v>17</v>
      </c>
      <c r="E4" s="62"/>
      <c r="F4" s="62"/>
      <c r="G4" s="62"/>
      <c r="H4" s="62"/>
      <c r="I4" s="62">
        <v>0.1</v>
      </c>
      <c r="J4" s="62">
        <f>C4</f>
        <v>108</v>
      </c>
      <c r="K4" s="62">
        <f>J4/(0.01*I4)</f>
        <v>108000</v>
      </c>
      <c r="L4" s="62"/>
      <c r="M4" s="93"/>
      <c r="N4" s="62">
        <v>0.1</v>
      </c>
      <c r="O4" s="62">
        <f>AVERAGE(J4,J9,J14)</f>
        <v>67.5</v>
      </c>
      <c r="P4" s="62">
        <f>O4/(0.01*N4)</f>
        <v>67500</v>
      </c>
      <c r="Q4" s="62">
        <f>STDEV(K4,K9,K14)</f>
        <v>58845.135737799093</v>
      </c>
    </row>
    <row r="5" spans="1:17" s="29" customFormat="1" ht="28.8" x14ac:dyDescent="0.55000000000000004">
      <c r="A5" s="60" t="s">
        <v>42</v>
      </c>
      <c r="B5" s="60">
        <v>1</v>
      </c>
      <c r="C5" s="60">
        <v>0.1</v>
      </c>
      <c r="D5" s="60">
        <v>0.01</v>
      </c>
      <c r="E5" s="60">
        <v>1E-3</v>
      </c>
      <c r="F5" s="60">
        <v>1E-4</v>
      </c>
      <c r="G5" s="60">
        <v>1.0000000000000001E-5</v>
      </c>
      <c r="H5" s="60">
        <v>9.9999999999999995E-7</v>
      </c>
      <c r="I5" s="60"/>
      <c r="J5" s="60"/>
      <c r="K5" s="60"/>
      <c r="L5" s="60"/>
      <c r="M5" s="60"/>
      <c r="N5" s="60"/>
      <c r="O5" s="60"/>
      <c r="P5" s="60"/>
      <c r="Q5" s="60"/>
    </row>
    <row r="6" spans="1:17" ht="14.5" customHeight="1" x14ac:dyDescent="0.55000000000000004">
      <c r="A6" s="62"/>
      <c r="B6" s="79" t="s">
        <v>46</v>
      </c>
      <c r="C6" s="79"/>
      <c r="D6" s="79"/>
      <c r="E6" s="79"/>
      <c r="F6" s="79"/>
      <c r="G6" s="79"/>
      <c r="H6" s="79"/>
      <c r="I6" s="62"/>
      <c r="J6" s="62"/>
      <c r="K6" s="62"/>
      <c r="L6" s="62"/>
      <c r="M6" s="88" t="s">
        <v>47</v>
      </c>
      <c r="N6" s="80" t="s">
        <v>36</v>
      </c>
      <c r="O6" s="81" t="s">
        <v>37</v>
      </c>
      <c r="P6" s="77" t="s">
        <v>38</v>
      </c>
      <c r="Q6" s="62"/>
    </row>
    <row r="7" spans="1:17" x14ac:dyDescent="0.55000000000000004">
      <c r="A7" s="62"/>
      <c r="B7" s="62">
        <v>1</v>
      </c>
      <c r="C7" s="62">
        <v>2</v>
      </c>
      <c r="D7" s="62">
        <v>3</v>
      </c>
      <c r="E7" s="62">
        <v>4</v>
      </c>
      <c r="F7" s="62">
        <v>5</v>
      </c>
      <c r="G7" s="62">
        <v>6</v>
      </c>
      <c r="H7" s="62">
        <v>7</v>
      </c>
      <c r="I7" s="62"/>
      <c r="J7" s="62"/>
      <c r="K7" s="62"/>
      <c r="L7" s="62"/>
      <c r="M7" s="89"/>
      <c r="N7" s="77"/>
      <c r="O7" s="81"/>
      <c r="P7" s="77"/>
      <c r="Q7" s="62" t="s">
        <v>39</v>
      </c>
    </row>
    <row r="8" spans="1:17" ht="14.5" customHeight="1" x14ac:dyDescent="0.55000000000000004">
      <c r="A8" s="62" t="s">
        <v>40</v>
      </c>
      <c r="B8" s="62"/>
      <c r="C8" s="62">
        <v>86</v>
      </c>
      <c r="D8" s="62">
        <v>10</v>
      </c>
      <c r="E8" s="62"/>
      <c r="F8" s="62"/>
      <c r="G8" s="62"/>
      <c r="H8" s="62"/>
      <c r="I8" s="62">
        <v>0.01</v>
      </c>
      <c r="J8" s="62">
        <f>AVERAGE(D8:D9)</f>
        <v>11</v>
      </c>
      <c r="K8" s="62">
        <f>J8/(0.01*I8)</f>
        <v>110000</v>
      </c>
      <c r="L8" s="62"/>
      <c r="M8" s="89"/>
      <c r="N8" s="62"/>
      <c r="O8" s="62">
        <f>AVERAGE(D19,D21,D23)</f>
        <v>0</v>
      </c>
      <c r="P8">
        <f>AVERAGE(E19,E21,E23)</f>
        <v>0</v>
      </c>
      <c r="Q8" s="62">
        <f>STDEV(E19,E21,E23)</f>
        <v>0</v>
      </c>
    </row>
    <row r="9" spans="1:17" x14ac:dyDescent="0.55000000000000004">
      <c r="A9" s="62" t="s">
        <v>41</v>
      </c>
      <c r="B9" s="62"/>
      <c r="C9" s="62">
        <v>103</v>
      </c>
      <c r="D9" s="62">
        <v>12</v>
      </c>
      <c r="E9" s="62"/>
      <c r="F9" s="62"/>
      <c r="G9" s="62"/>
      <c r="H9" s="62"/>
      <c r="I9" s="62">
        <v>0.1</v>
      </c>
      <c r="J9" s="30">
        <f>AVERAGE(C8:C9)</f>
        <v>94.5</v>
      </c>
      <c r="K9" s="62">
        <f>J9/(0.01*I9)</f>
        <v>94500</v>
      </c>
      <c r="L9" s="62"/>
      <c r="M9" s="90"/>
      <c r="N9" s="62"/>
      <c r="O9" s="62"/>
      <c r="P9" s="62"/>
      <c r="Q9" s="62"/>
    </row>
    <row r="10" spans="1:17" s="29" customFormat="1" ht="28.8" x14ac:dyDescent="0.55000000000000004">
      <c r="A10" s="60" t="s">
        <v>42</v>
      </c>
      <c r="B10" s="60">
        <v>1</v>
      </c>
      <c r="C10" s="60">
        <v>0.1</v>
      </c>
      <c r="D10" s="60">
        <v>0.01</v>
      </c>
      <c r="E10" s="60">
        <v>1E-3</v>
      </c>
      <c r="F10" s="60">
        <v>1E-4</v>
      </c>
      <c r="G10" s="60">
        <v>1.0000000000000001E-5</v>
      </c>
      <c r="H10" s="60">
        <v>9.9999999999999995E-7</v>
      </c>
      <c r="I10" s="60"/>
      <c r="J10" s="60"/>
      <c r="K10" s="60"/>
      <c r="L10" s="60"/>
      <c r="M10" s="60"/>
      <c r="N10" s="60"/>
      <c r="O10" s="60"/>
      <c r="P10" s="60"/>
      <c r="Q10" s="60"/>
    </row>
    <row r="11" spans="1:17" x14ac:dyDescent="0.55000000000000004">
      <c r="A11" s="60"/>
      <c r="B11" s="79" t="s">
        <v>48</v>
      </c>
      <c r="C11" s="79"/>
      <c r="D11" s="79"/>
      <c r="E11" s="79"/>
      <c r="F11" s="79"/>
      <c r="G11" s="79"/>
      <c r="H11" s="79"/>
      <c r="I11" s="62"/>
      <c r="J11" s="62"/>
      <c r="K11" s="62"/>
      <c r="L11" s="62"/>
      <c r="M11" s="85" t="s">
        <v>49</v>
      </c>
      <c r="N11" s="80" t="s">
        <v>36</v>
      </c>
      <c r="O11" s="81" t="s">
        <v>37</v>
      </c>
      <c r="P11" s="77" t="s">
        <v>38</v>
      </c>
      <c r="Q11" s="62"/>
    </row>
    <row r="12" spans="1:17" x14ac:dyDescent="0.55000000000000004">
      <c r="A12" s="62"/>
      <c r="B12" s="62">
        <v>1</v>
      </c>
      <c r="C12" s="62">
        <v>2</v>
      </c>
      <c r="D12" s="62">
        <v>3</v>
      </c>
      <c r="E12" s="62">
        <v>4</v>
      </c>
      <c r="F12" s="62">
        <v>5</v>
      </c>
      <c r="G12" s="62">
        <v>6</v>
      </c>
      <c r="H12" s="62">
        <v>7</v>
      </c>
      <c r="I12" s="62"/>
      <c r="J12" s="62"/>
      <c r="K12" s="62"/>
      <c r="L12" s="62"/>
      <c r="M12" s="86"/>
      <c r="N12" s="77"/>
      <c r="O12" s="81"/>
      <c r="P12" s="77"/>
      <c r="Q12" s="62" t="s">
        <v>39</v>
      </c>
    </row>
    <row r="13" spans="1:17" x14ac:dyDescent="0.55000000000000004">
      <c r="A13" s="62" t="s">
        <v>40</v>
      </c>
      <c r="B13" s="62"/>
      <c r="C13" s="62"/>
      <c r="D13" s="62">
        <v>50</v>
      </c>
      <c r="E13" s="62"/>
      <c r="F13" s="62"/>
      <c r="G13" s="62"/>
      <c r="H13" s="62"/>
      <c r="I13" s="62">
        <v>0.01</v>
      </c>
      <c r="J13" s="62">
        <f>AVERAGE(D13:D14)</f>
        <v>41</v>
      </c>
      <c r="K13" s="62">
        <f>J13/(0.01*I13)</f>
        <v>410000</v>
      </c>
      <c r="L13" s="62"/>
      <c r="M13" s="86"/>
      <c r="N13" s="62">
        <v>0.01</v>
      </c>
      <c r="O13" s="62">
        <v>0</v>
      </c>
      <c r="P13" s="62">
        <v>0</v>
      </c>
      <c r="Q13" s="62">
        <v>0</v>
      </c>
    </row>
    <row r="14" spans="1:17" x14ac:dyDescent="0.55000000000000004">
      <c r="A14" s="62" t="s">
        <v>41</v>
      </c>
      <c r="B14" s="62"/>
      <c r="C14" s="62"/>
      <c r="D14" s="62">
        <v>32</v>
      </c>
      <c r="E14" s="62"/>
      <c r="F14" s="62"/>
      <c r="G14" s="62"/>
      <c r="H14" s="62"/>
      <c r="I14" s="62">
        <v>1E-4</v>
      </c>
      <c r="J14" s="62">
        <f>(F13+F14)/2</f>
        <v>0</v>
      </c>
      <c r="K14" s="62">
        <f>J14/(0.01*I14)</f>
        <v>0</v>
      </c>
      <c r="L14" s="62"/>
      <c r="M14" s="87"/>
      <c r="N14" s="62">
        <v>1E-4</v>
      </c>
      <c r="O14" s="62">
        <v>0</v>
      </c>
      <c r="P14" s="62">
        <v>0</v>
      </c>
      <c r="Q14" s="62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60"/>
      <c r="M15" s="60"/>
      <c r="N15" s="60"/>
      <c r="O15" s="60"/>
      <c r="P15" s="60"/>
      <c r="Q15" s="60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62"/>
      <c r="N16" s="62"/>
      <c r="O16" s="62"/>
      <c r="P16" s="62"/>
      <c r="Q16" s="62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62"/>
    </row>
    <row r="18" spans="1:17" x14ac:dyDescent="0.55000000000000004">
      <c r="A18" s="50"/>
      <c r="B18" s="62" t="s">
        <v>64</v>
      </c>
      <c r="C18" s="62" t="s">
        <v>65</v>
      </c>
      <c r="D18" s="62" t="s">
        <v>37</v>
      </c>
      <c r="E18" s="62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58</v>
      </c>
      <c r="C19">
        <v>0</v>
      </c>
      <c r="D19">
        <f>AVERAGE(C19:C20)</f>
        <v>0</v>
      </c>
      <c r="E19">
        <f>D19/0.3</f>
        <v>0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59</v>
      </c>
      <c r="C20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60</v>
      </c>
      <c r="C21" s="29">
        <v>0</v>
      </c>
      <c r="D21" s="29">
        <f>AVERAGE(C21:C22)</f>
        <v>0</v>
      </c>
      <c r="E21" s="29">
        <f>D21/0.3</f>
        <v>0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61</v>
      </c>
      <c r="C22">
        <v>0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62</v>
      </c>
      <c r="C23">
        <v>0</v>
      </c>
      <c r="D23">
        <f>AVERAGE(C23:C24)</f>
        <v>0</v>
      </c>
      <c r="E23">
        <f>D23/0.3</f>
        <v>0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63</v>
      </c>
      <c r="C24">
        <v>0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/>
      <c r="B25" t="s">
        <v>67</v>
      </c>
      <c r="C25">
        <v>0</v>
      </c>
      <c r="D25"/>
      <c r="E25"/>
      <c r="F25" s="49"/>
      <c r="G25" s="49"/>
      <c r="H25" s="49"/>
      <c r="I25" s="49"/>
      <c r="J25" s="49"/>
      <c r="K25" s="49"/>
    </row>
    <row r="26" spans="1:17" x14ac:dyDescent="0.55000000000000004">
      <c r="A26" s="50"/>
      <c r="B26" s="29" t="s">
        <v>68</v>
      </c>
      <c r="C26" s="29">
        <v>0</v>
      </c>
      <c r="D26" s="29"/>
      <c r="E26" s="29"/>
      <c r="F26" s="54"/>
      <c r="G26" s="54"/>
      <c r="H26" s="54"/>
      <c r="I26" s="50"/>
      <c r="J26" s="50"/>
      <c r="K26" s="50"/>
    </row>
    <row r="27" spans="1:17" x14ac:dyDescent="0.55000000000000004">
      <c r="A27" s="50"/>
      <c r="B27" t="s">
        <v>69</v>
      </c>
      <c r="C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M11:M14"/>
    <mergeCell ref="N11:N12"/>
    <mergeCell ref="O11:O12"/>
    <mergeCell ref="P11:P12"/>
    <mergeCell ref="B17:H17"/>
    <mergeCell ref="B11:H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47AB-58FB-4A8F-BDE1-1010F43CA598}">
  <dimension ref="A1:Q91"/>
  <sheetViews>
    <sheetView zoomScale="73" zoomScaleNormal="73" workbookViewId="0">
      <selection activeCell="K37" sqref="K37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62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61"/>
      <c r="M1" s="91" t="s">
        <v>45</v>
      </c>
      <c r="N1" s="80" t="s">
        <v>36</v>
      </c>
      <c r="O1" s="81" t="s">
        <v>37</v>
      </c>
      <c r="P1" s="77" t="s">
        <v>38</v>
      </c>
      <c r="Q1" s="62"/>
    </row>
    <row r="2" spans="1:17" x14ac:dyDescent="0.55000000000000004">
      <c r="A2" s="62"/>
      <c r="B2" s="62">
        <v>1</v>
      </c>
      <c r="C2" s="62">
        <v>2</v>
      </c>
      <c r="D2" s="62">
        <v>3</v>
      </c>
      <c r="E2" s="62">
        <v>4</v>
      </c>
      <c r="F2" s="62">
        <v>5</v>
      </c>
      <c r="G2" s="62">
        <v>6</v>
      </c>
      <c r="H2" s="62">
        <v>7</v>
      </c>
      <c r="I2" s="77"/>
      <c r="J2" s="81"/>
      <c r="K2" s="77"/>
      <c r="L2" s="60"/>
      <c r="M2" s="92"/>
      <c r="N2" s="77"/>
      <c r="O2" s="81"/>
      <c r="P2" s="77"/>
      <c r="Q2" s="62" t="s">
        <v>39</v>
      </c>
    </row>
    <row r="3" spans="1:17" x14ac:dyDescent="0.55000000000000004">
      <c r="A3" s="62" t="s">
        <v>40</v>
      </c>
      <c r="B3" s="62"/>
      <c r="C3" s="62"/>
      <c r="D3" s="62">
        <f>27-5</f>
        <v>22</v>
      </c>
      <c r="E3" s="62"/>
      <c r="F3" s="62"/>
      <c r="G3" s="62"/>
      <c r="H3" s="62"/>
      <c r="I3" s="62">
        <v>0.01</v>
      </c>
      <c r="J3" s="62">
        <f>AVERAGE(D3:D4)</f>
        <v>18.5</v>
      </c>
      <c r="K3" s="62">
        <f>J3/(0.01*I3)</f>
        <v>185000</v>
      </c>
      <c r="L3" s="62"/>
      <c r="M3" s="92"/>
      <c r="N3" s="62">
        <v>0.01</v>
      </c>
      <c r="O3" s="62">
        <f>AVERAGE(J3,J8,J13)</f>
        <v>21.166666666666668</v>
      </c>
      <c r="P3" s="62">
        <f>O3/(0.01*N3)</f>
        <v>211666.66666666666</v>
      </c>
      <c r="Q3" s="62">
        <f>STDEV(K3,K8,K13)</f>
        <v>151767.3658377628</v>
      </c>
    </row>
    <row r="4" spans="1:17" x14ac:dyDescent="0.55000000000000004">
      <c r="A4" s="62" t="s">
        <v>41</v>
      </c>
      <c r="B4" s="62"/>
      <c r="C4" s="62">
        <f>108-5</f>
        <v>103</v>
      </c>
      <c r="D4" s="62">
        <f>17-2</f>
        <v>15</v>
      </c>
      <c r="E4" s="62"/>
      <c r="F4" s="62"/>
      <c r="G4" s="62"/>
      <c r="H4" s="62"/>
      <c r="I4" s="62">
        <v>0.1</v>
      </c>
      <c r="J4" s="62">
        <f>C4</f>
        <v>103</v>
      </c>
      <c r="K4" s="62">
        <f>J4/(0.01*I4)</f>
        <v>103000</v>
      </c>
      <c r="L4" s="62"/>
      <c r="M4" s="93"/>
      <c r="N4" s="62">
        <v>0.1</v>
      </c>
      <c r="O4" s="62">
        <f>AVERAGE(J4,J9,J14)</f>
        <v>63.833333333333336</v>
      </c>
      <c r="P4" s="62">
        <f>O4/(0.01*N4)</f>
        <v>63833.333333333336</v>
      </c>
      <c r="Q4" s="62">
        <f>STDEV(K4,K9,K14)</f>
        <v>55754.670955296053</v>
      </c>
    </row>
    <row r="5" spans="1:17" s="29" customFormat="1" ht="28.8" x14ac:dyDescent="0.55000000000000004">
      <c r="A5" s="60" t="s">
        <v>42</v>
      </c>
      <c r="B5" s="60">
        <v>1</v>
      </c>
      <c r="C5" s="60">
        <v>0.1</v>
      </c>
      <c r="D5" s="60">
        <v>0.01</v>
      </c>
      <c r="E5" s="60">
        <v>1E-3</v>
      </c>
      <c r="F5" s="60">
        <v>1E-4</v>
      </c>
      <c r="G5" s="60">
        <v>1.0000000000000001E-5</v>
      </c>
      <c r="H5" s="60">
        <v>9.9999999999999995E-7</v>
      </c>
      <c r="I5" s="60"/>
      <c r="J5" s="60"/>
      <c r="K5" s="60"/>
      <c r="L5" s="60"/>
      <c r="M5" s="60"/>
      <c r="N5" s="60"/>
      <c r="O5" s="60"/>
      <c r="P5" s="60"/>
      <c r="Q5" s="60"/>
    </row>
    <row r="6" spans="1:17" ht="14.5" customHeight="1" x14ac:dyDescent="0.55000000000000004">
      <c r="A6" s="62"/>
      <c r="B6" s="79" t="s">
        <v>46</v>
      </c>
      <c r="C6" s="79"/>
      <c r="D6" s="79"/>
      <c r="E6" s="79"/>
      <c r="F6" s="79"/>
      <c r="G6" s="79"/>
      <c r="H6" s="79"/>
      <c r="I6" s="62"/>
      <c r="J6" s="62"/>
      <c r="K6" s="62"/>
      <c r="L6" s="62"/>
      <c r="M6" s="88" t="s">
        <v>47</v>
      </c>
      <c r="N6" s="80" t="s">
        <v>36</v>
      </c>
      <c r="O6" s="81" t="s">
        <v>37</v>
      </c>
      <c r="P6" s="77" t="s">
        <v>38</v>
      </c>
      <c r="Q6" s="62"/>
    </row>
    <row r="7" spans="1:17" x14ac:dyDescent="0.55000000000000004">
      <c r="A7" s="62"/>
      <c r="B7" s="62">
        <v>1</v>
      </c>
      <c r="C7" s="62">
        <v>2</v>
      </c>
      <c r="D7" s="62">
        <v>3</v>
      </c>
      <c r="E7" s="62">
        <v>4</v>
      </c>
      <c r="F7" s="62">
        <v>5</v>
      </c>
      <c r="G7" s="62">
        <v>6</v>
      </c>
      <c r="H7" s="62">
        <v>7</v>
      </c>
      <c r="I7" s="62"/>
      <c r="J7" s="62"/>
      <c r="K7" s="62"/>
      <c r="L7" s="62"/>
      <c r="M7" s="89"/>
      <c r="N7" s="77"/>
      <c r="O7" s="81"/>
      <c r="P7" s="77"/>
      <c r="Q7" s="62" t="s">
        <v>39</v>
      </c>
    </row>
    <row r="8" spans="1:17" ht="14.5" customHeight="1" x14ac:dyDescent="0.55000000000000004">
      <c r="A8" s="62" t="s">
        <v>40</v>
      </c>
      <c r="B8" s="62"/>
      <c r="C8" s="62">
        <f>86-4</f>
        <v>82</v>
      </c>
      <c r="D8" s="62">
        <f>10-3</f>
        <v>7</v>
      </c>
      <c r="E8" s="62"/>
      <c r="F8" s="62"/>
      <c r="G8" s="62"/>
      <c r="H8" s="62"/>
      <c r="I8" s="62">
        <v>0.01</v>
      </c>
      <c r="J8" s="62">
        <f>AVERAGE(D8:D9)</f>
        <v>7.5</v>
      </c>
      <c r="K8" s="62">
        <f>J8/(0.01*I8)</f>
        <v>75000</v>
      </c>
      <c r="L8" s="62"/>
      <c r="M8" s="89"/>
      <c r="N8" s="62"/>
      <c r="O8" s="62">
        <f>AVERAGE(D19,D21,D23)</f>
        <v>0</v>
      </c>
      <c r="P8">
        <f>AVERAGE(E19,E21,E23)</f>
        <v>0</v>
      </c>
      <c r="Q8" s="62">
        <f>STDEV(E19,E21,E23)</f>
        <v>0</v>
      </c>
    </row>
    <row r="9" spans="1:17" x14ac:dyDescent="0.55000000000000004">
      <c r="A9" s="62" t="s">
        <v>41</v>
      </c>
      <c r="B9" s="62"/>
      <c r="C9" s="62">
        <f>103-8</f>
        <v>95</v>
      </c>
      <c r="D9" s="62">
        <f>12-4</f>
        <v>8</v>
      </c>
      <c r="E9" s="62"/>
      <c r="F9" s="62"/>
      <c r="G9" s="62"/>
      <c r="H9" s="62"/>
      <c r="I9" s="62">
        <v>0.1</v>
      </c>
      <c r="J9" s="30">
        <f>AVERAGE(C8:C9)</f>
        <v>88.5</v>
      </c>
      <c r="K9" s="62">
        <f>J9/(0.01*I9)</f>
        <v>88500</v>
      </c>
      <c r="L9" s="62"/>
      <c r="M9" s="90"/>
      <c r="N9" s="62"/>
      <c r="O9" s="62"/>
      <c r="P9" s="62"/>
      <c r="Q9" s="62"/>
    </row>
    <row r="10" spans="1:17" s="29" customFormat="1" ht="28.8" x14ac:dyDescent="0.55000000000000004">
      <c r="A10" s="60" t="s">
        <v>42</v>
      </c>
      <c r="B10" s="60">
        <v>1</v>
      </c>
      <c r="C10" s="62">
        <v>0.1</v>
      </c>
      <c r="D10" s="60">
        <v>0.01</v>
      </c>
      <c r="E10" s="60">
        <v>1E-3</v>
      </c>
      <c r="F10" s="60">
        <v>1E-4</v>
      </c>
      <c r="G10" s="60">
        <v>1.0000000000000001E-5</v>
      </c>
      <c r="H10" s="60">
        <v>9.9999999999999995E-7</v>
      </c>
      <c r="I10" s="60"/>
      <c r="J10" s="60"/>
      <c r="K10" s="60"/>
      <c r="L10" s="60"/>
      <c r="M10" s="60"/>
      <c r="N10" s="60"/>
      <c r="O10" s="60"/>
      <c r="P10" s="60"/>
      <c r="Q10" s="60"/>
    </row>
    <row r="11" spans="1:17" x14ac:dyDescent="0.55000000000000004">
      <c r="A11" s="60"/>
      <c r="B11" s="79" t="s">
        <v>48</v>
      </c>
      <c r="C11" s="79"/>
      <c r="D11" s="79"/>
      <c r="E11" s="79"/>
      <c r="F11" s="79"/>
      <c r="G11" s="79"/>
      <c r="H11" s="79"/>
      <c r="I11" s="62"/>
      <c r="J11" s="62"/>
      <c r="K11" s="62"/>
      <c r="L11" s="62"/>
      <c r="M11" s="85" t="s">
        <v>49</v>
      </c>
      <c r="N11" s="80" t="s">
        <v>36</v>
      </c>
      <c r="O11" s="81" t="s">
        <v>37</v>
      </c>
      <c r="P11" s="77" t="s">
        <v>38</v>
      </c>
      <c r="Q11" s="62"/>
    </row>
    <row r="12" spans="1:17" x14ac:dyDescent="0.55000000000000004">
      <c r="A12" s="62"/>
      <c r="B12" s="62">
        <v>1</v>
      </c>
      <c r="C12" s="62">
        <v>2</v>
      </c>
      <c r="D12" s="62">
        <v>3</v>
      </c>
      <c r="E12" s="62">
        <v>4</v>
      </c>
      <c r="F12" s="62">
        <v>5</v>
      </c>
      <c r="G12" s="62">
        <v>6</v>
      </c>
      <c r="H12" s="62">
        <v>7</v>
      </c>
      <c r="I12" s="62"/>
      <c r="J12" s="62"/>
      <c r="K12" s="62"/>
      <c r="L12" s="62"/>
      <c r="M12" s="86"/>
      <c r="N12" s="77"/>
      <c r="O12" s="81"/>
      <c r="P12" s="77"/>
      <c r="Q12" s="62" t="s">
        <v>39</v>
      </c>
    </row>
    <row r="13" spans="1:17" x14ac:dyDescent="0.55000000000000004">
      <c r="A13" s="62" t="s">
        <v>40</v>
      </c>
      <c r="B13" s="62"/>
      <c r="C13" s="62"/>
      <c r="D13" s="62">
        <f>50-3</f>
        <v>47</v>
      </c>
      <c r="E13" s="62"/>
      <c r="F13" s="62"/>
      <c r="G13" s="62"/>
      <c r="H13" s="62"/>
      <c r="I13" s="62">
        <v>0.01</v>
      </c>
      <c r="J13" s="62">
        <f>AVERAGE(D13:D14)</f>
        <v>37.5</v>
      </c>
      <c r="K13" s="62">
        <f>J13/(0.01*I13)</f>
        <v>375000</v>
      </c>
      <c r="L13" s="62"/>
      <c r="M13" s="86"/>
      <c r="N13" s="62">
        <v>0.01</v>
      </c>
      <c r="O13" s="62">
        <v>0</v>
      </c>
      <c r="P13" s="62">
        <v>0</v>
      </c>
      <c r="Q13" s="62">
        <v>0</v>
      </c>
    </row>
    <row r="14" spans="1:17" x14ac:dyDescent="0.55000000000000004">
      <c r="A14" s="62" t="s">
        <v>41</v>
      </c>
      <c r="B14" s="62"/>
      <c r="C14" s="62"/>
      <c r="D14" s="62">
        <f>32-4</f>
        <v>28</v>
      </c>
      <c r="E14" s="62"/>
      <c r="F14" s="62"/>
      <c r="G14" s="62"/>
      <c r="H14" s="62"/>
      <c r="I14" s="62">
        <v>1E-4</v>
      </c>
      <c r="J14" s="62">
        <f>(F13+F14)/2</f>
        <v>0</v>
      </c>
      <c r="K14" s="62">
        <f>J14/(0.01*I14)</f>
        <v>0</v>
      </c>
      <c r="L14" s="62"/>
      <c r="M14" s="87"/>
      <c r="N14" s="62">
        <v>1E-4</v>
      </c>
      <c r="O14" s="62">
        <v>0</v>
      </c>
      <c r="P14" s="62">
        <v>0</v>
      </c>
      <c r="Q14" s="62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60"/>
      <c r="M15" s="60"/>
      <c r="N15" s="60"/>
      <c r="O15" s="60"/>
      <c r="P15" s="60"/>
      <c r="Q15" s="60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62"/>
      <c r="N16" s="62"/>
      <c r="O16" s="62"/>
      <c r="P16" s="62"/>
      <c r="Q16" s="62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62"/>
    </row>
    <row r="18" spans="1:17" x14ac:dyDescent="0.55000000000000004">
      <c r="A18" s="50"/>
      <c r="B18" s="62" t="s">
        <v>64</v>
      </c>
      <c r="C18" s="62" t="s">
        <v>65</v>
      </c>
      <c r="D18" s="62" t="s">
        <v>37</v>
      </c>
      <c r="E18" s="62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58</v>
      </c>
      <c r="C19">
        <v>0</v>
      </c>
      <c r="D19">
        <f>AVERAGE(C19:C20)</f>
        <v>0</v>
      </c>
      <c r="E19">
        <f>D19/0.3</f>
        <v>0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59</v>
      </c>
      <c r="C20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60</v>
      </c>
      <c r="C21" s="29">
        <v>0</v>
      </c>
      <c r="D21" s="29">
        <f>AVERAGE(C21:C22)</f>
        <v>0</v>
      </c>
      <c r="E21" s="29">
        <f>D21/0.3</f>
        <v>0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61</v>
      </c>
      <c r="C22">
        <v>0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62</v>
      </c>
      <c r="C23">
        <v>0</v>
      </c>
      <c r="D23">
        <f>AVERAGE(C23:C24)</f>
        <v>0</v>
      </c>
      <c r="E23">
        <f>D23/0.3</f>
        <v>0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63</v>
      </c>
      <c r="C24">
        <v>0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/>
      <c r="B25" t="s">
        <v>67</v>
      </c>
      <c r="C25">
        <v>0</v>
      </c>
      <c r="D25"/>
      <c r="E25"/>
      <c r="F25" s="49"/>
      <c r="G25" s="49"/>
      <c r="H25" s="49"/>
      <c r="I25" s="49"/>
      <c r="J25" s="49"/>
      <c r="K25" s="49"/>
    </row>
    <row r="26" spans="1:17" x14ac:dyDescent="0.55000000000000004">
      <c r="A26" s="50"/>
      <c r="B26" s="29" t="s">
        <v>68</v>
      </c>
      <c r="C26" s="29">
        <v>0</v>
      </c>
      <c r="D26" s="29"/>
      <c r="E26" s="29"/>
      <c r="F26" s="54"/>
      <c r="G26" s="54"/>
      <c r="H26" s="54"/>
      <c r="I26" s="50"/>
      <c r="J26" s="50"/>
      <c r="K26" s="50"/>
    </row>
    <row r="27" spans="1:17" x14ac:dyDescent="0.55000000000000004">
      <c r="A27" s="50"/>
      <c r="B27" t="s">
        <v>69</v>
      </c>
      <c r="C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M11:M14"/>
    <mergeCell ref="N11:N12"/>
    <mergeCell ref="O11:O12"/>
    <mergeCell ref="P11:P12"/>
    <mergeCell ref="B17:H17"/>
    <mergeCell ref="B11:H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5886-EAFC-4795-89A4-8AB00CCBB2CB}">
  <dimension ref="A1:Q91"/>
  <sheetViews>
    <sheetView zoomScale="73" zoomScaleNormal="73" workbookViewId="0">
      <selection activeCell="P4" sqref="P4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65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64"/>
      <c r="M1" s="91" t="s">
        <v>45</v>
      </c>
      <c r="N1" s="80" t="s">
        <v>36</v>
      </c>
      <c r="O1" s="81" t="s">
        <v>37</v>
      </c>
      <c r="P1" s="77" t="s">
        <v>38</v>
      </c>
      <c r="Q1" s="65"/>
    </row>
    <row r="2" spans="1:17" x14ac:dyDescent="0.55000000000000004">
      <c r="A2" s="65"/>
      <c r="B2" s="65">
        <v>1</v>
      </c>
      <c r="C2" s="65">
        <v>2</v>
      </c>
      <c r="D2" s="65">
        <v>3</v>
      </c>
      <c r="E2" s="65">
        <v>4</v>
      </c>
      <c r="F2" s="65">
        <v>5</v>
      </c>
      <c r="G2" s="65">
        <v>6</v>
      </c>
      <c r="H2" s="65">
        <v>7</v>
      </c>
      <c r="I2" s="77"/>
      <c r="J2" s="81"/>
      <c r="K2" s="77"/>
      <c r="L2" s="63"/>
      <c r="M2" s="92"/>
      <c r="N2" s="77"/>
      <c r="O2" s="81"/>
      <c r="P2" s="77"/>
      <c r="Q2" s="65" t="s">
        <v>39</v>
      </c>
    </row>
    <row r="3" spans="1:17" x14ac:dyDescent="0.55000000000000004">
      <c r="A3" s="65" t="s">
        <v>40</v>
      </c>
      <c r="B3" s="65"/>
      <c r="C3" s="65" t="s">
        <v>57</v>
      </c>
      <c r="D3" s="65"/>
      <c r="E3" s="65"/>
      <c r="F3" s="65"/>
      <c r="G3" s="65"/>
      <c r="H3" s="65"/>
      <c r="I3" s="65">
        <v>0.01</v>
      </c>
      <c r="J3" s="65" t="e">
        <f>AVERAGE(D3:D4)</f>
        <v>#DIV/0!</v>
      </c>
      <c r="K3" s="65" t="e">
        <f>J3/(0.01*I3)</f>
        <v>#DIV/0!</v>
      </c>
      <c r="L3" s="65"/>
      <c r="M3" s="92"/>
      <c r="N3" s="65">
        <v>0.01</v>
      </c>
      <c r="O3" s="65" t="e">
        <f>AVERAGE(J3,J8,J13)</f>
        <v>#DIV/0!</v>
      </c>
      <c r="P3" s="65" t="e">
        <f>O3/(0.01*N3)</f>
        <v>#DIV/0!</v>
      </c>
      <c r="Q3" s="65" t="e">
        <f>STDEV(K3,K8,K13)</f>
        <v>#DIV/0!</v>
      </c>
    </row>
    <row r="4" spans="1:17" x14ac:dyDescent="0.55000000000000004">
      <c r="A4" s="65" t="s">
        <v>41</v>
      </c>
      <c r="B4" s="65"/>
      <c r="C4" s="65" t="s">
        <v>57</v>
      </c>
      <c r="D4" s="65"/>
      <c r="E4" s="65"/>
      <c r="F4" s="65"/>
      <c r="G4" s="65"/>
      <c r="H4" s="65"/>
      <c r="I4" s="65">
        <v>0.1</v>
      </c>
      <c r="J4" s="65" t="str">
        <f>C4</f>
        <v>conv</v>
      </c>
      <c r="K4" s="65" t="e">
        <f>J4/(0.01*I4)</f>
        <v>#VALUE!</v>
      </c>
      <c r="L4" s="65"/>
      <c r="M4" s="93"/>
      <c r="N4" s="65">
        <v>0.1</v>
      </c>
      <c r="O4" s="65">
        <f>AVERAGE(J9,J14)</f>
        <v>40.25</v>
      </c>
      <c r="P4" s="65">
        <f>O4/(0.01*N4)</f>
        <v>40250</v>
      </c>
      <c r="Q4" s="65">
        <f>STDEV(K9,K14)</f>
        <v>25102.290732122437</v>
      </c>
    </row>
    <row r="5" spans="1:17" s="29" customFormat="1" ht="28.8" x14ac:dyDescent="0.55000000000000004">
      <c r="A5" s="63" t="s">
        <v>42</v>
      </c>
      <c r="B5" s="63">
        <v>1</v>
      </c>
      <c r="C5" s="63">
        <v>0.1</v>
      </c>
      <c r="D5" s="63">
        <v>0.01</v>
      </c>
      <c r="E5" s="63">
        <v>1E-3</v>
      </c>
      <c r="F5" s="63">
        <v>1E-4</v>
      </c>
      <c r="G5" s="63">
        <v>1.0000000000000001E-5</v>
      </c>
      <c r="H5" s="63">
        <v>9.9999999999999995E-7</v>
      </c>
      <c r="I5" s="63"/>
      <c r="J5" s="63"/>
      <c r="K5" s="63"/>
      <c r="L5" s="63"/>
      <c r="M5" s="63"/>
      <c r="N5" s="63"/>
      <c r="O5" s="63"/>
      <c r="P5" s="63"/>
      <c r="Q5" s="63"/>
    </row>
    <row r="6" spans="1:17" ht="14.5" customHeight="1" x14ac:dyDescent="0.55000000000000004">
      <c r="A6" s="65"/>
      <c r="B6" s="79" t="s">
        <v>46</v>
      </c>
      <c r="C6" s="79"/>
      <c r="D6" s="79"/>
      <c r="E6" s="79"/>
      <c r="F6" s="79"/>
      <c r="G6" s="79"/>
      <c r="H6" s="79"/>
      <c r="I6" s="65"/>
      <c r="J6" s="65"/>
      <c r="K6" s="65"/>
      <c r="L6" s="65"/>
      <c r="M6" s="88" t="s">
        <v>47</v>
      </c>
      <c r="N6" s="80" t="s">
        <v>36</v>
      </c>
      <c r="O6" s="81" t="s">
        <v>37</v>
      </c>
      <c r="P6" s="77" t="s">
        <v>38</v>
      </c>
      <c r="Q6" s="65"/>
    </row>
    <row r="7" spans="1:17" x14ac:dyDescent="0.55000000000000004">
      <c r="A7" s="65"/>
      <c r="B7" s="65">
        <v>1</v>
      </c>
      <c r="C7" s="65">
        <v>2</v>
      </c>
      <c r="D7" s="65">
        <v>3</v>
      </c>
      <c r="E7" s="65">
        <v>4</v>
      </c>
      <c r="F7" s="65">
        <v>5</v>
      </c>
      <c r="G7" s="65">
        <v>6</v>
      </c>
      <c r="H7" s="65">
        <v>7</v>
      </c>
      <c r="I7" s="65"/>
      <c r="J7" s="65"/>
      <c r="K7" s="65"/>
      <c r="L7" s="65"/>
      <c r="M7" s="89"/>
      <c r="N7" s="77"/>
      <c r="O7" s="81"/>
      <c r="P7" s="77"/>
      <c r="Q7" s="65" t="s">
        <v>39</v>
      </c>
    </row>
    <row r="8" spans="1:17" ht="14.5" customHeight="1" x14ac:dyDescent="0.55000000000000004">
      <c r="A8" s="65" t="s">
        <v>40</v>
      </c>
      <c r="B8" s="65"/>
      <c r="C8" s="65">
        <v>22</v>
      </c>
      <c r="D8" s="65"/>
      <c r="E8" s="65"/>
      <c r="F8" s="65"/>
      <c r="G8" s="65"/>
      <c r="H8" s="65"/>
      <c r="I8" s="65">
        <v>0.01</v>
      </c>
      <c r="J8" s="65" t="e">
        <f>AVERAGE(D8:D9)</f>
        <v>#DIV/0!</v>
      </c>
      <c r="K8" s="65" t="e">
        <f>J8/(0.01*I8)</f>
        <v>#DIV/0!</v>
      </c>
      <c r="L8" s="65"/>
      <c r="M8" s="89"/>
      <c r="N8" s="65"/>
      <c r="O8" s="65">
        <f>AVERAGE(D19,D21,D23)</f>
        <v>0</v>
      </c>
      <c r="P8">
        <f>AVERAGE(E19,E21,E23)</f>
        <v>0</v>
      </c>
      <c r="Q8" s="65">
        <f>STDEV(E19,E21,E23)</f>
        <v>0</v>
      </c>
    </row>
    <row r="9" spans="1:17" x14ac:dyDescent="0.55000000000000004">
      <c r="A9" s="65" t="s">
        <v>41</v>
      </c>
      <c r="B9" s="65"/>
      <c r="C9" s="65">
        <v>23</v>
      </c>
      <c r="D9" s="65"/>
      <c r="E9" s="65"/>
      <c r="F9" s="65"/>
      <c r="G9" s="65"/>
      <c r="H9" s="65"/>
      <c r="I9" s="65">
        <v>0.1</v>
      </c>
      <c r="J9" s="30">
        <f>AVERAGE(C8:C9)</f>
        <v>22.5</v>
      </c>
      <c r="K9" s="65">
        <f>J9/(0.01*I9)</f>
        <v>22500</v>
      </c>
      <c r="L9" s="65"/>
      <c r="M9" s="90"/>
      <c r="N9" s="65"/>
      <c r="O9" s="65"/>
      <c r="P9" s="65"/>
      <c r="Q9" s="65"/>
    </row>
    <row r="10" spans="1:17" s="29" customFormat="1" ht="28.8" x14ac:dyDescent="0.55000000000000004">
      <c r="A10" s="63" t="s">
        <v>42</v>
      </c>
      <c r="B10" s="63">
        <v>1</v>
      </c>
      <c r="C10" s="63">
        <v>0.1</v>
      </c>
      <c r="D10" s="63">
        <v>0.01</v>
      </c>
      <c r="E10" s="63">
        <v>1E-3</v>
      </c>
      <c r="F10" s="63">
        <v>1E-4</v>
      </c>
      <c r="G10" s="63">
        <v>1.0000000000000001E-5</v>
      </c>
      <c r="H10" s="63">
        <v>9.9999999999999995E-7</v>
      </c>
      <c r="I10" s="63"/>
      <c r="J10" s="63"/>
      <c r="K10" s="63"/>
      <c r="L10" s="63"/>
      <c r="M10" s="63"/>
      <c r="N10" s="63"/>
      <c r="O10" s="63"/>
      <c r="P10" s="63"/>
      <c r="Q10" s="63"/>
    </row>
    <row r="11" spans="1:17" x14ac:dyDescent="0.55000000000000004">
      <c r="A11" s="63"/>
      <c r="B11" s="79" t="s">
        <v>48</v>
      </c>
      <c r="C11" s="79"/>
      <c r="D11" s="79"/>
      <c r="E11" s="79"/>
      <c r="F11" s="79"/>
      <c r="G11" s="79"/>
      <c r="H11" s="79"/>
      <c r="I11" s="65"/>
      <c r="J11" s="65"/>
      <c r="K11" s="65"/>
      <c r="L11" s="65"/>
      <c r="M11" s="85" t="s">
        <v>49</v>
      </c>
      <c r="N11" s="80" t="s">
        <v>36</v>
      </c>
      <c r="O11" s="81" t="s">
        <v>37</v>
      </c>
      <c r="P11" s="77" t="s">
        <v>38</v>
      </c>
      <c r="Q11" s="65"/>
    </row>
    <row r="12" spans="1:17" x14ac:dyDescent="0.55000000000000004">
      <c r="A12" s="65"/>
      <c r="B12" s="65">
        <v>1</v>
      </c>
      <c r="C12" s="65">
        <v>2</v>
      </c>
      <c r="D12" s="65">
        <v>3</v>
      </c>
      <c r="E12" s="65">
        <v>4</v>
      </c>
      <c r="F12" s="65">
        <v>5</v>
      </c>
      <c r="G12" s="65">
        <v>6</v>
      </c>
      <c r="H12" s="65">
        <v>7</v>
      </c>
      <c r="I12" s="65"/>
      <c r="J12" s="65"/>
      <c r="K12" s="65"/>
      <c r="L12" s="65"/>
      <c r="M12" s="86"/>
      <c r="N12" s="77"/>
      <c r="O12" s="81"/>
      <c r="P12" s="77"/>
      <c r="Q12" s="65" t="s">
        <v>39</v>
      </c>
    </row>
    <row r="13" spans="1:17" x14ac:dyDescent="0.55000000000000004">
      <c r="A13" s="65" t="s">
        <v>40</v>
      </c>
      <c r="B13" s="65"/>
      <c r="C13" s="65" t="s">
        <v>57</v>
      </c>
      <c r="D13" s="65"/>
      <c r="E13" s="65"/>
      <c r="F13" s="65"/>
      <c r="G13" s="65"/>
      <c r="H13" s="65"/>
      <c r="I13" s="65">
        <v>0.01</v>
      </c>
      <c r="J13" s="65" t="e">
        <f>AVERAGE(D13:D14)</f>
        <v>#DIV/0!</v>
      </c>
      <c r="K13" s="65" t="e">
        <f>J13/(0.01*I13)</f>
        <v>#DIV/0!</v>
      </c>
      <c r="L13" s="65"/>
      <c r="M13" s="86"/>
      <c r="N13" s="65">
        <v>0.01</v>
      </c>
      <c r="O13" s="65">
        <v>0</v>
      </c>
      <c r="P13" s="65">
        <v>0</v>
      </c>
      <c r="Q13" s="65">
        <v>0</v>
      </c>
    </row>
    <row r="14" spans="1:17" x14ac:dyDescent="0.55000000000000004">
      <c r="A14" s="65" t="s">
        <v>41</v>
      </c>
      <c r="B14" s="65"/>
      <c r="C14" s="65">
        <v>58</v>
      </c>
      <c r="D14" s="65"/>
      <c r="E14" s="65"/>
      <c r="F14" s="65"/>
      <c r="G14" s="65"/>
      <c r="H14" s="65"/>
      <c r="I14" s="65">
        <v>0.1</v>
      </c>
      <c r="J14" s="65">
        <f>C14</f>
        <v>58</v>
      </c>
      <c r="K14" s="65">
        <f>J14/(0.01*I14)</f>
        <v>58000</v>
      </c>
      <c r="L14" s="65"/>
      <c r="M14" s="87"/>
      <c r="N14" s="65">
        <v>1E-4</v>
      </c>
      <c r="O14" s="65">
        <v>0</v>
      </c>
      <c r="P14" s="65">
        <v>0</v>
      </c>
      <c r="Q14" s="65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63"/>
      <c r="M15" s="63"/>
      <c r="N15" s="63"/>
      <c r="O15" s="63"/>
      <c r="P15" s="63"/>
      <c r="Q15" s="63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65"/>
      <c r="N16" s="65"/>
      <c r="O16" s="65"/>
      <c r="P16" s="65"/>
      <c r="Q16" s="65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65"/>
    </row>
    <row r="18" spans="1:17" x14ac:dyDescent="0.55000000000000004">
      <c r="A18" s="50"/>
      <c r="B18" s="65" t="s">
        <v>64</v>
      </c>
      <c r="C18" s="65" t="s">
        <v>65</v>
      </c>
      <c r="D18" s="65" t="s">
        <v>37</v>
      </c>
      <c r="E18" s="65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58</v>
      </c>
      <c r="C19">
        <v>0</v>
      </c>
      <c r="D19">
        <f>AVERAGE(C19:C20)</f>
        <v>0</v>
      </c>
      <c r="E19">
        <f>D19/0.3</f>
        <v>0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59</v>
      </c>
      <c r="C20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60</v>
      </c>
      <c r="C21" s="29">
        <v>0</v>
      </c>
      <c r="D21" s="29">
        <f>AVERAGE(C21:C22)</f>
        <v>0</v>
      </c>
      <c r="E21" s="29">
        <f>D21/0.3</f>
        <v>0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61</v>
      </c>
      <c r="C22">
        <v>0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62</v>
      </c>
      <c r="C23">
        <v>0</v>
      </c>
      <c r="D23">
        <f>AVERAGE(C23:C24)</f>
        <v>0</v>
      </c>
      <c r="E23">
        <f>D23/0.3</f>
        <v>0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63</v>
      </c>
      <c r="C24">
        <v>0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/>
      <c r="B25" t="s">
        <v>67</v>
      </c>
      <c r="C25">
        <v>0</v>
      </c>
      <c r="D25"/>
      <c r="E25"/>
      <c r="F25" s="49"/>
      <c r="G25" s="49"/>
      <c r="H25" s="49"/>
      <c r="I25" s="49"/>
      <c r="J25" s="49"/>
      <c r="K25" s="49"/>
    </row>
    <row r="26" spans="1:17" x14ac:dyDescent="0.55000000000000004">
      <c r="A26" s="50"/>
      <c r="B26" s="29" t="s">
        <v>68</v>
      </c>
      <c r="C26" s="29">
        <v>0</v>
      </c>
      <c r="D26" s="29"/>
      <c r="E26" s="29"/>
      <c r="F26" s="54"/>
      <c r="G26" s="54"/>
      <c r="H26" s="54"/>
      <c r="I26" s="50"/>
      <c r="J26" s="50"/>
      <c r="K26" s="50"/>
    </row>
    <row r="27" spans="1:17" x14ac:dyDescent="0.55000000000000004">
      <c r="A27" s="50"/>
      <c r="B27" t="s">
        <v>69</v>
      </c>
      <c r="C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M11:M14"/>
    <mergeCell ref="N11:N12"/>
    <mergeCell ref="O11:O12"/>
    <mergeCell ref="P11:P12"/>
    <mergeCell ref="B17:H17"/>
    <mergeCell ref="B11:H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DA751-4A0D-4B24-B24F-5CB4F52555FD}">
  <dimension ref="A1:Q91"/>
  <sheetViews>
    <sheetView zoomScale="73" zoomScaleNormal="73" workbookViewId="0">
      <selection activeCell="Q4" sqref="Q4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65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64"/>
      <c r="M1" s="91" t="s">
        <v>45</v>
      </c>
      <c r="N1" s="80" t="s">
        <v>36</v>
      </c>
      <c r="O1" s="81" t="s">
        <v>37</v>
      </c>
      <c r="P1" s="77" t="s">
        <v>38</v>
      </c>
      <c r="Q1" s="65"/>
    </row>
    <row r="2" spans="1:17" x14ac:dyDescent="0.55000000000000004">
      <c r="A2" s="65"/>
      <c r="B2" s="65">
        <v>1</v>
      </c>
      <c r="C2" s="65">
        <v>2</v>
      </c>
      <c r="D2" s="65">
        <v>3</v>
      </c>
      <c r="E2" s="65">
        <v>4</v>
      </c>
      <c r="F2" s="65">
        <v>5</v>
      </c>
      <c r="G2" s="65">
        <v>6</v>
      </c>
      <c r="H2" s="65">
        <v>7</v>
      </c>
      <c r="I2" s="77"/>
      <c r="J2" s="81"/>
      <c r="K2" s="77"/>
      <c r="L2" s="63"/>
      <c r="M2" s="92"/>
      <c r="N2" s="77"/>
      <c r="O2" s="81"/>
      <c r="P2" s="77"/>
      <c r="Q2" s="65" t="s">
        <v>39</v>
      </c>
    </row>
    <row r="3" spans="1:17" x14ac:dyDescent="0.55000000000000004">
      <c r="A3" s="65" t="s">
        <v>40</v>
      </c>
      <c r="B3" s="65"/>
      <c r="C3" s="65" t="s">
        <v>57</v>
      </c>
      <c r="D3" s="65"/>
      <c r="E3" s="65"/>
      <c r="F3" s="65"/>
      <c r="G3" s="65"/>
      <c r="H3" s="65"/>
      <c r="I3" s="65">
        <v>0.01</v>
      </c>
      <c r="J3" s="65" t="e">
        <f>AVERAGE(D3:D4)</f>
        <v>#DIV/0!</v>
      </c>
      <c r="K3" s="65" t="e">
        <f>J3/(0.01*I3)</f>
        <v>#DIV/0!</v>
      </c>
      <c r="L3" s="65"/>
      <c r="M3" s="92"/>
      <c r="N3" s="65">
        <v>0.01</v>
      </c>
      <c r="O3" s="65" t="e">
        <f>AVERAGE(J3,J8,J13)</f>
        <v>#DIV/0!</v>
      </c>
      <c r="P3" s="65" t="e">
        <f>O3/(0.01*N3)</f>
        <v>#DIV/0!</v>
      </c>
      <c r="Q3" s="65" t="e">
        <f>STDEV(K3,K8,K13)</f>
        <v>#DIV/0!</v>
      </c>
    </row>
    <row r="4" spans="1:17" x14ac:dyDescent="0.55000000000000004">
      <c r="A4" s="65" t="s">
        <v>41</v>
      </c>
      <c r="B4" s="65"/>
      <c r="C4" s="65" t="s">
        <v>57</v>
      </c>
      <c r="D4" s="65"/>
      <c r="E4" s="65"/>
      <c r="F4" s="65"/>
      <c r="G4" s="65"/>
      <c r="H4" s="65"/>
      <c r="I4" s="65">
        <v>0.1</v>
      </c>
      <c r="J4" s="65" t="str">
        <f>C4</f>
        <v>conv</v>
      </c>
      <c r="K4" s="65" t="e">
        <f>J4/(0.01*I4)</f>
        <v>#VALUE!</v>
      </c>
      <c r="L4" s="65"/>
      <c r="M4" s="93"/>
      <c r="N4" s="65">
        <v>0.1</v>
      </c>
      <c r="O4" s="65">
        <f>AVERAGE(J9,J14)</f>
        <v>34</v>
      </c>
      <c r="P4" s="65">
        <f>O4/(0.01*N4)</f>
        <v>34000</v>
      </c>
      <c r="Q4" s="65">
        <f>STDEV(K9,K14)</f>
        <v>21213.203435596424</v>
      </c>
    </row>
    <row r="5" spans="1:17" s="29" customFormat="1" ht="28.8" x14ac:dyDescent="0.55000000000000004">
      <c r="A5" s="63" t="s">
        <v>42</v>
      </c>
      <c r="B5" s="63">
        <v>1</v>
      </c>
      <c r="C5" s="63">
        <v>0.1</v>
      </c>
      <c r="D5" s="63">
        <v>0.01</v>
      </c>
      <c r="E5" s="63">
        <v>1E-3</v>
      </c>
      <c r="F5" s="63">
        <v>1E-4</v>
      </c>
      <c r="G5" s="63">
        <v>1.0000000000000001E-5</v>
      </c>
      <c r="H5" s="63">
        <v>9.9999999999999995E-7</v>
      </c>
      <c r="I5" s="63"/>
      <c r="J5" s="63"/>
      <c r="K5" s="63"/>
      <c r="L5" s="63"/>
      <c r="M5" s="63"/>
      <c r="N5" s="63"/>
      <c r="O5" s="63"/>
      <c r="P5" s="63"/>
      <c r="Q5" s="63"/>
    </row>
    <row r="6" spans="1:17" ht="14.5" customHeight="1" x14ac:dyDescent="0.55000000000000004">
      <c r="A6" s="65"/>
      <c r="B6" s="79" t="s">
        <v>46</v>
      </c>
      <c r="C6" s="79"/>
      <c r="D6" s="79"/>
      <c r="E6" s="79"/>
      <c r="F6" s="79"/>
      <c r="G6" s="79"/>
      <c r="H6" s="79"/>
      <c r="I6" s="65"/>
      <c r="J6" s="65"/>
      <c r="K6" s="65"/>
      <c r="L6" s="65"/>
      <c r="M6" s="88" t="s">
        <v>47</v>
      </c>
      <c r="N6" s="80" t="s">
        <v>36</v>
      </c>
      <c r="O6" s="81" t="s">
        <v>37</v>
      </c>
      <c r="P6" s="77" t="s">
        <v>38</v>
      </c>
      <c r="Q6" s="65"/>
    </row>
    <row r="7" spans="1:17" x14ac:dyDescent="0.55000000000000004">
      <c r="A7" s="65"/>
      <c r="B7" s="65">
        <v>1</v>
      </c>
      <c r="C7" s="65">
        <v>2</v>
      </c>
      <c r="D7" s="65">
        <v>3</v>
      </c>
      <c r="E7" s="65">
        <v>4</v>
      </c>
      <c r="F7" s="65">
        <v>5</v>
      </c>
      <c r="G7" s="65">
        <v>6</v>
      </c>
      <c r="H7" s="65">
        <v>7</v>
      </c>
      <c r="I7" s="65"/>
      <c r="J7" s="65"/>
      <c r="K7" s="65"/>
      <c r="L7" s="65"/>
      <c r="M7" s="89"/>
      <c r="N7" s="77"/>
      <c r="O7" s="81"/>
      <c r="P7" s="77"/>
      <c r="Q7" s="65" t="s">
        <v>39</v>
      </c>
    </row>
    <row r="8" spans="1:17" ht="14.5" customHeight="1" x14ac:dyDescent="0.55000000000000004">
      <c r="A8" s="65" t="s">
        <v>40</v>
      </c>
      <c r="B8" s="65"/>
      <c r="C8" s="65">
        <f>22-4</f>
        <v>18</v>
      </c>
      <c r="D8" s="65"/>
      <c r="E8" s="65"/>
      <c r="F8" s="65"/>
      <c r="G8" s="65"/>
      <c r="H8" s="65"/>
      <c r="I8" s="65">
        <v>0.01</v>
      </c>
      <c r="J8" s="65" t="e">
        <f>AVERAGE(D8:D9)</f>
        <v>#DIV/0!</v>
      </c>
      <c r="K8" s="65" t="e">
        <f>J8/(0.01*I8)</f>
        <v>#DIV/0!</v>
      </c>
      <c r="L8" s="65"/>
      <c r="M8" s="89"/>
      <c r="N8" s="65"/>
      <c r="O8" s="65">
        <f>AVERAGE(D19,D21,D23)</f>
        <v>0</v>
      </c>
      <c r="P8">
        <f>AVERAGE(E19,E21,E23)</f>
        <v>0</v>
      </c>
      <c r="Q8" s="65">
        <f>STDEV(E19,E21,E23)</f>
        <v>0</v>
      </c>
    </row>
    <row r="9" spans="1:17" x14ac:dyDescent="0.55000000000000004">
      <c r="A9" s="65" t="s">
        <v>41</v>
      </c>
      <c r="B9" s="65"/>
      <c r="C9" s="65">
        <f>23-3</f>
        <v>20</v>
      </c>
      <c r="D9" s="65"/>
      <c r="E9" s="65"/>
      <c r="F9" s="65"/>
      <c r="G9" s="65"/>
      <c r="H9" s="65"/>
      <c r="I9" s="65">
        <v>0.1</v>
      </c>
      <c r="J9" s="30">
        <f>AVERAGE(C8:C9)</f>
        <v>19</v>
      </c>
      <c r="K9" s="65">
        <f>J9/(0.01*I9)</f>
        <v>19000</v>
      </c>
      <c r="L9" s="65"/>
      <c r="M9" s="90"/>
      <c r="N9" s="65"/>
      <c r="O9" s="65"/>
      <c r="P9" s="65"/>
      <c r="Q9" s="65"/>
    </row>
    <row r="10" spans="1:17" s="29" customFormat="1" ht="28.8" x14ac:dyDescent="0.55000000000000004">
      <c r="A10" s="63" t="s">
        <v>42</v>
      </c>
      <c r="B10" s="63">
        <v>1</v>
      </c>
      <c r="C10" s="63">
        <v>0.1</v>
      </c>
      <c r="D10" s="63">
        <v>0.01</v>
      </c>
      <c r="E10" s="63">
        <v>1E-3</v>
      </c>
      <c r="F10" s="63">
        <v>1E-4</v>
      </c>
      <c r="G10" s="63">
        <v>1.0000000000000001E-5</v>
      </c>
      <c r="H10" s="63">
        <v>9.9999999999999995E-7</v>
      </c>
      <c r="I10" s="63"/>
      <c r="J10" s="63"/>
      <c r="K10" s="63"/>
      <c r="L10" s="63"/>
      <c r="M10" s="63"/>
      <c r="N10" s="63"/>
      <c r="O10" s="63"/>
      <c r="P10" s="63"/>
      <c r="Q10" s="63"/>
    </row>
    <row r="11" spans="1:17" x14ac:dyDescent="0.55000000000000004">
      <c r="A11" s="63"/>
      <c r="B11" s="79" t="s">
        <v>48</v>
      </c>
      <c r="C11" s="79"/>
      <c r="D11" s="79"/>
      <c r="E11" s="79"/>
      <c r="F11" s="79"/>
      <c r="G11" s="79"/>
      <c r="H11" s="79"/>
      <c r="I11" s="65"/>
      <c r="J11" s="65"/>
      <c r="K11" s="65"/>
      <c r="L11" s="65"/>
      <c r="M11" s="85" t="s">
        <v>49</v>
      </c>
      <c r="N11" s="80" t="s">
        <v>36</v>
      </c>
      <c r="O11" s="81" t="s">
        <v>37</v>
      </c>
      <c r="P11" s="77" t="s">
        <v>38</v>
      </c>
      <c r="Q11" s="65"/>
    </row>
    <row r="12" spans="1:17" x14ac:dyDescent="0.55000000000000004">
      <c r="A12" s="65"/>
      <c r="B12" s="65">
        <v>1</v>
      </c>
      <c r="C12" s="65">
        <v>2</v>
      </c>
      <c r="D12" s="65">
        <v>3</v>
      </c>
      <c r="E12" s="65">
        <v>4</v>
      </c>
      <c r="F12" s="65">
        <v>5</v>
      </c>
      <c r="G12" s="65">
        <v>6</v>
      </c>
      <c r="H12" s="65">
        <v>7</v>
      </c>
      <c r="I12" s="65"/>
      <c r="J12" s="65"/>
      <c r="K12" s="65"/>
      <c r="L12" s="65"/>
      <c r="M12" s="86"/>
      <c r="N12" s="77"/>
      <c r="O12" s="81"/>
      <c r="P12" s="77"/>
      <c r="Q12" s="65" t="s">
        <v>39</v>
      </c>
    </row>
    <row r="13" spans="1:17" x14ac:dyDescent="0.55000000000000004">
      <c r="A13" s="65" t="s">
        <v>40</v>
      </c>
      <c r="B13" s="65"/>
      <c r="C13" s="65" t="s">
        <v>57</v>
      </c>
      <c r="D13" s="65"/>
      <c r="E13" s="65"/>
      <c r="F13" s="65"/>
      <c r="G13" s="65"/>
      <c r="H13" s="65"/>
      <c r="I13" s="65">
        <v>0.01</v>
      </c>
      <c r="J13" s="65" t="e">
        <f>AVERAGE(D13:D14)</f>
        <v>#DIV/0!</v>
      </c>
      <c r="K13" s="65" t="e">
        <f>J13/(0.01*I13)</f>
        <v>#DIV/0!</v>
      </c>
      <c r="L13" s="65"/>
      <c r="M13" s="86"/>
      <c r="N13" s="65">
        <v>0.01</v>
      </c>
      <c r="O13" s="65">
        <v>0</v>
      </c>
      <c r="P13" s="65">
        <v>0</v>
      </c>
      <c r="Q13" s="65">
        <v>0</v>
      </c>
    </row>
    <row r="14" spans="1:17" x14ac:dyDescent="0.55000000000000004">
      <c r="A14" s="65" t="s">
        <v>41</v>
      </c>
      <c r="B14" s="65"/>
      <c r="C14" s="65">
        <f>58-9</f>
        <v>49</v>
      </c>
      <c r="D14" s="65"/>
      <c r="E14" s="65"/>
      <c r="F14" s="65"/>
      <c r="G14" s="65"/>
      <c r="H14" s="65"/>
      <c r="I14" s="65">
        <v>0.1</v>
      </c>
      <c r="J14" s="65">
        <f>C14</f>
        <v>49</v>
      </c>
      <c r="K14" s="65">
        <f>J14/(0.01*I14)</f>
        <v>49000</v>
      </c>
      <c r="L14" s="65"/>
      <c r="M14" s="87"/>
      <c r="N14" s="65">
        <v>1E-4</v>
      </c>
      <c r="O14" s="65">
        <v>0</v>
      </c>
      <c r="P14" s="65">
        <v>0</v>
      </c>
      <c r="Q14" s="65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63"/>
      <c r="M15" s="63"/>
      <c r="N15" s="63"/>
      <c r="O15" s="63"/>
      <c r="P15" s="63"/>
      <c r="Q15" s="63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65"/>
      <c r="N16" s="65"/>
      <c r="O16" s="65"/>
      <c r="P16" s="65"/>
      <c r="Q16" s="65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65"/>
    </row>
    <row r="18" spans="1:17" x14ac:dyDescent="0.55000000000000004">
      <c r="A18" s="50"/>
      <c r="B18" s="65" t="s">
        <v>64</v>
      </c>
      <c r="C18" s="65" t="s">
        <v>65</v>
      </c>
      <c r="D18" s="65" t="s">
        <v>37</v>
      </c>
      <c r="E18" s="65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58</v>
      </c>
      <c r="C19">
        <v>0</v>
      </c>
      <c r="D19">
        <f>AVERAGE(C19:C20)</f>
        <v>0</v>
      </c>
      <c r="E19">
        <f>D19/0.3</f>
        <v>0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59</v>
      </c>
      <c r="C20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60</v>
      </c>
      <c r="C21" s="29">
        <v>0</v>
      </c>
      <c r="D21" s="29">
        <f>AVERAGE(C21:C22)</f>
        <v>0</v>
      </c>
      <c r="E21" s="29">
        <f>D21/0.3</f>
        <v>0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61</v>
      </c>
      <c r="C22">
        <v>0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62</v>
      </c>
      <c r="C23">
        <v>0</v>
      </c>
      <c r="D23">
        <f>AVERAGE(C23:C24)</f>
        <v>0</v>
      </c>
      <c r="E23">
        <f>D23/0.3</f>
        <v>0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63</v>
      </c>
      <c r="C24">
        <v>0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/>
      <c r="B25" t="s">
        <v>67</v>
      </c>
      <c r="C25">
        <v>0</v>
      </c>
      <c r="D25"/>
      <c r="E25"/>
      <c r="F25" s="49"/>
      <c r="G25" s="49"/>
      <c r="H25" s="49"/>
      <c r="I25" s="49"/>
      <c r="J25" s="49"/>
      <c r="K25" s="49"/>
    </row>
    <row r="26" spans="1:17" x14ac:dyDescent="0.55000000000000004">
      <c r="A26" s="50"/>
      <c r="B26" s="29" t="s">
        <v>68</v>
      </c>
      <c r="C26" s="29">
        <v>0</v>
      </c>
      <c r="D26" s="29"/>
      <c r="E26" s="29"/>
      <c r="F26" s="54"/>
      <c r="G26" s="54"/>
      <c r="H26" s="54"/>
      <c r="I26" s="50"/>
      <c r="J26" s="50"/>
      <c r="K26" s="50"/>
    </row>
    <row r="27" spans="1:17" x14ac:dyDescent="0.55000000000000004">
      <c r="A27" s="50"/>
      <c r="B27" t="s">
        <v>69</v>
      </c>
      <c r="C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M11:M14"/>
    <mergeCell ref="N11:N12"/>
    <mergeCell ref="O11:O12"/>
    <mergeCell ref="P11:P12"/>
    <mergeCell ref="B17:H17"/>
    <mergeCell ref="B11:H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0C1A-8613-4CAA-8ED9-E1150CAAB3F2}">
  <dimension ref="A1:Q91"/>
  <sheetViews>
    <sheetView zoomScale="73" zoomScaleNormal="73" workbookViewId="0">
      <selection activeCell="K14" sqref="K14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68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67"/>
      <c r="M1" s="91" t="s">
        <v>45</v>
      </c>
      <c r="N1" s="80" t="s">
        <v>36</v>
      </c>
      <c r="O1" s="81" t="s">
        <v>37</v>
      </c>
      <c r="P1" s="77" t="s">
        <v>38</v>
      </c>
      <c r="Q1" s="68"/>
    </row>
    <row r="2" spans="1:17" x14ac:dyDescent="0.55000000000000004">
      <c r="A2" s="68"/>
      <c r="B2" s="68">
        <v>1</v>
      </c>
      <c r="C2" s="68">
        <v>2</v>
      </c>
      <c r="D2" s="68">
        <v>3</v>
      </c>
      <c r="E2" s="68">
        <v>4</v>
      </c>
      <c r="F2" s="68">
        <v>5</v>
      </c>
      <c r="G2" s="68">
        <v>6</v>
      </c>
      <c r="H2" s="68">
        <v>7</v>
      </c>
      <c r="I2" s="77"/>
      <c r="J2" s="81"/>
      <c r="K2" s="77"/>
      <c r="L2" s="66"/>
      <c r="M2" s="92"/>
      <c r="N2" s="77"/>
      <c r="O2" s="81"/>
      <c r="P2" s="77"/>
      <c r="Q2" s="68" t="s">
        <v>39</v>
      </c>
    </row>
    <row r="3" spans="1:17" x14ac:dyDescent="0.55000000000000004">
      <c r="A3" s="68" t="s">
        <v>40</v>
      </c>
      <c r="B3" s="68">
        <v>2</v>
      </c>
      <c r="C3" s="68"/>
      <c r="D3" s="68"/>
      <c r="E3" s="68"/>
      <c r="F3" s="68"/>
      <c r="G3" s="68"/>
      <c r="H3" s="68"/>
      <c r="I3" s="68">
        <v>0.01</v>
      </c>
      <c r="J3" s="68" t="e">
        <f>AVERAGE(D3:D4)</f>
        <v>#DIV/0!</v>
      </c>
      <c r="K3" s="68" t="e">
        <f>J3/(0.01*I3)</f>
        <v>#DIV/0!</v>
      </c>
      <c r="L3" s="68"/>
      <c r="M3" s="92"/>
      <c r="N3" s="68">
        <v>0.01</v>
      </c>
      <c r="O3" s="68" t="e">
        <f>AVERAGE(J3,J8,J13)</f>
        <v>#DIV/0!</v>
      </c>
      <c r="P3" s="68" t="e">
        <f>O3/(0.01*N3)</f>
        <v>#DIV/0!</v>
      </c>
      <c r="Q3" s="68" t="e">
        <f>STDEV(K3,K8,K13)</f>
        <v>#DIV/0!</v>
      </c>
    </row>
    <row r="4" spans="1:17" x14ac:dyDescent="0.55000000000000004">
      <c r="A4" s="68" t="s">
        <v>41</v>
      </c>
      <c r="B4" s="68" t="s">
        <v>75</v>
      </c>
      <c r="C4" s="68"/>
      <c r="D4" s="68"/>
      <c r="E4" s="68"/>
      <c r="F4" s="68"/>
      <c r="G4" s="68"/>
      <c r="H4" s="68"/>
      <c r="I4" s="68">
        <v>1</v>
      </c>
      <c r="J4" s="68">
        <f>B3</f>
        <v>2</v>
      </c>
      <c r="K4" s="68">
        <f>J4/(0.01*I4)</f>
        <v>200</v>
      </c>
      <c r="L4" s="68"/>
      <c r="M4" s="93"/>
      <c r="N4" s="68">
        <v>1</v>
      </c>
      <c r="O4" s="68">
        <f>AVERAGE(J9,J14,J4)</f>
        <v>15</v>
      </c>
      <c r="P4" s="68">
        <f>O4/(0.01*N4)</f>
        <v>1500</v>
      </c>
      <c r="Q4" s="68">
        <f>STDEV(K9,K14)</f>
        <v>1909.1883092036783</v>
      </c>
    </row>
    <row r="5" spans="1:17" s="29" customFormat="1" ht="28.8" x14ac:dyDescent="0.55000000000000004">
      <c r="A5" s="66" t="s">
        <v>42</v>
      </c>
      <c r="B5" s="66">
        <v>1</v>
      </c>
      <c r="C5" s="66">
        <v>0.1</v>
      </c>
      <c r="D5" s="66">
        <v>0.01</v>
      </c>
      <c r="E5" s="66">
        <v>1E-3</v>
      </c>
      <c r="F5" s="66">
        <v>1E-4</v>
      </c>
      <c r="G5" s="66">
        <v>1.0000000000000001E-5</v>
      </c>
      <c r="H5" s="66">
        <v>9.9999999999999995E-7</v>
      </c>
      <c r="I5" s="66"/>
      <c r="J5" s="66"/>
      <c r="K5" s="66"/>
      <c r="L5" s="66"/>
      <c r="M5" s="66"/>
      <c r="N5" s="66"/>
      <c r="O5" s="66"/>
      <c r="P5" s="66"/>
      <c r="Q5" s="66"/>
    </row>
    <row r="6" spans="1:17" ht="14.5" customHeight="1" x14ac:dyDescent="0.55000000000000004">
      <c r="A6" s="68"/>
      <c r="B6" s="79" t="s">
        <v>46</v>
      </c>
      <c r="C6" s="79"/>
      <c r="D6" s="79"/>
      <c r="E6" s="79"/>
      <c r="F6" s="79"/>
      <c r="G6" s="79"/>
      <c r="H6" s="79"/>
      <c r="I6" s="68"/>
      <c r="J6" s="68"/>
      <c r="K6" s="68"/>
      <c r="L6" s="68"/>
      <c r="M6" s="88" t="s">
        <v>47</v>
      </c>
      <c r="N6" s="80" t="s">
        <v>36</v>
      </c>
      <c r="O6" s="81" t="s">
        <v>37</v>
      </c>
      <c r="P6" s="77" t="s">
        <v>38</v>
      </c>
      <c r="Q6" s="68"/>
    </row>
    <row r="7" spans="1:17" x14ac:dyDescent="0.55000000000000004">
      <c r="A7" s="68"/>
      <c r="B7" s="68">
        <v>1</v>
      </c>
      <c r="C7" s="68">
        <v>2</v>
      </c>
      <c r="D7" s="68">
        <v>3</v>
      </c>
      <c r="E7" s="68">
        <v>4</v>
      </c>
      <c r="F7" s="68">
        <v>5</v>
      </c>
      <c r="G7" s="68">
        <v>6</v>
      </c>
      <c r="H7" s="68">
        <v>7</v>
      </c>
      <c r="I7" s="68"/>
      <c r="J7" s="68"/>
      <c r="K7" s="68"/>
      <c r="L7" s="68"/>
      <c r="M7" s="89"/>
      <c r="N7" s="77"/>
      <c r="O7" s="81"/>
      <c r="P7" s="77"/>
      <c r="Q7" s="68" t="s">
        <v>39</v>
      </c>
    </row>
    <row r="8" spans="1:17" ht="14.5" customHeight="1" x14ac:dyDescent="0.55000000000000004">
      <c r="A8" s="68" t="s">
        <v>40</v>
      </c>
      <c r="B8" s="68">
        <v>8</v>
      </c>
      <c r="D8" s="68"/>
      <c r="E8" s="68"/>
      <c r="F8" s="68"/>
      <c r="G8" s="68"/>
      <c r="H8" s="68"/>
      <c r="I8" s="68">
        <v>0.01</v>
      </c>
      <c r="J8" s="68" t="e">
        <f>AVERAGE(D8:D9)</f>
        <v>#DIV/0!</v>
      </c>
      <c r="K8" s="68" t="e">
        <f>J8/(0.01*I8)</f>
        <v>#DIV/0!</v>
      </c>
      <c r="L8" s="68"/>
      <c r="M8" s="89"/>
      <c r="N8" s="68"/>
      <c r="O8" s="68">
        <f>AVERAGE(D19,D21,D23)</f>
        <v>0</v>
      </c>
      <c r="P8">
        <f>AVERAGE(E19,E21,E23)</f>
        <v>0</v>
      </c>
      <c r="Q8" s="68">
        <f>STDEV(E19,E21,E23)</f>
        <v>0</v>
      </c>
    </row>
    <row r="9" spans="1:17" x14ac:dyDescent="0.55000000000000004">
      <c r="A9" s="68" t="s">
        <v>41</v>
      </c>
      <c r="B9" s="68">
        <v>8</v>
      </c>
      <c r="D9" s="68"/>
      <c r="E9" s="68"/>
      <c r="F9" s="68"/>
      <c r="G9" s="68"/>
      <c r="H9" s="68"/>
      <c r="I9" s="68">
        <v>1</v>
      </c>
      <c r="J9" s="30">
        <f>AVERAGE(B8:B9)</f>
        <v>8</v>
      </c>
      <c r="K9" s="68">
        <f>J9/(0.01*I9)</f>
        <v>800</v>
      </c>
      <c r="L9" s="68"/>
      <c r="M9" s="90"/>
      <c r="N9" s="68"/>
      <c r="O9" s="68"/>
      <c r="P9" s="68"/>
      <c r="Q9" s="68"/>
    </row>
    <row r="10" spans="1:17" s="29" customFormat="1" ht="28.8" x14ac:dyDescent="0.55000000000000004">
      <c r="A10" s="66" t="s">
        <v>42</v>
      </c>
      <c r="B10" s="66">
        <v>1</v>
      </c>
      <c r="C10" s="66">
        <v>0.1</v>
      </c>
      <c r="D10" s="66">
        <v>0.01</v>
      </c>
      <c r="E10" s="66">
        <v>1E-3</v>
      </c>
      <c r="F10" s="66">
        <v>1E-4</v>
      </c>
      <c r="G10" s="66">
        <v>1.0000000000000001E-5</v>
      </c>
      <c r="H10" s="66">
        <v>9.9999999999999995E-7</v>
      </c>
      <c r="I10" s="66"/>
      <c r="J10" s="66"/>
      <c r="K10" s="66"/>
      <c r="L10" s="66"/>
      <c r="M10" s="66"/>
      <c r="N10" s="66"/>
      <c r="O10" s="66"/>
      <c r="P10" s="66"/>
      <c r="Q10" s="66"/>
    </row>
    <row r="11" spans="1:17" x14ac:dyDescent="0.55000000000000004">
      <c r="A11" s="66"/>
      <c r="B11" s="79" t="s">
        <v>48</v>
      </c>
      <c r="C11" s="79"/>
      <c r="D11" s="79"/>
      <c r="E11" s="79"/>
      <c r="F11" s="79"/>
      <c r="G11" s="79"/>
      <c r="H11" s="79"/>
      <c r="I11" s="68"/>
      <c r="J11" s="68"/>
      <c r="K11" s="68"/>
      <c r="L11" s="68"/>
      <c r="M11" s="85" t="s">
        <v>49</v>
      </c>
      <c r="N11" s="80" t="s">
        <v>36</v>
      </c>
      <c r="O11" s="81" t="s">
        <v>37</v>
      </c>
      <c r="P11" s="77" t="s">
        <v>38</v>
      </c>
      <c r="Q11" s="68"/>
    </row>
    <row r="12" spans="1:17" x14ac:dyDescent="0.55000000000000004">
      <c r="A12" s="68"/>
      <c r="B12" s="68">
        <v>1</v>
      </c>
      <c r="C12" s="68">
        <v>2</v>
      </c>
      <c r="D12" s="68">
        <v>3</v>
      </c>
      <c r="E12" s="68">
        <v>4</v>
      </c>
      <c r="F12" s="68">
        <v>5</v>
      </c>
      <c r="G12" s="68">
        <v>6</v>
      </c>
      <c r="H12" s="68">
        <v>7</v>
      </c>
      <c r="I12" s="68"/>
      <c r="J12" s="68"/>
      <c r="K12" s="68"/>
      <c r="L12" s="68"/>
      <c r="M12" s="86"/>
      <c r="N12" s="77"/>
      <c r="O12" s="81"/>
      <c r="P12" s="77"/>
      <c r="Q12" s="68" t="s">
        <v>39</v>
      </c>
    </row>
    <row r="13" spans="1:17" x14ac:dyDescent="0.55000000000000004">
      <c r="A13" s="68" t="s">
        <v>40</v>
      </c>
      <c r="B13" s="68">
        <v>29</v>
      </c>
      <c r="D13" s="68"/>
      <c r="E13" s="68"/>
      <c r="F13" s="68"/>
      <c r="G13" s="68"/>
      <c r="H13" s="68"/>
      <c r="I13" s="68">
        <v>0.01</v>
      </c>
      <c r="J13" s="68" t="e">
        <f>AVERAGE(D13:D14)</f>
        <v>#DIV/0!</v>
      </c>
      <c r="K13" s="68" t="e">
        <f>J13/(0.01*I13)</f>
        <v>#DIV/0!</v>
      </c>
      <c r="L13" s="68"/>
      <c r="M13" s="86"/>
      <c r="N13" s="68">
        <v>0.01</v>
      </c>
      <c r="O13" s="68">
        <v>0</v>
      </c>
      <c r="P13" s="68">
        <v>0</v>
      </c>
      <c r="Q13" s="68">
        <v>0</v>
      </c>
    </row>
    <row r="14" spans="1:17" x14ac:dyDescent="0.55000000000000004">
      <c r="A14" s="68" t="s">
        <v>41</v>
      </c>
      <c r="B14" s="68">
        <v>41</v>
      </c>
      <c r="D14" s="68"/>
      <c r="E14" s="68"/>
      <c r="F14" s="68"/>
      <c r="G14" s="68"/>
      <c r="H14" s="68"/>
      <c r="I14" s="68">
        <v>1</v>
      </c>
      <c r="J14" s="68">
        <f>AVERAGE(B13:B14)</f>
        <v>35</v>
      </c>
      <c r="K14" s="68">
        <f>J14/(0.01*I14)</f>
        <v>3500</v>
      </c>
      <c r="L14" s="68"/>
      <c r="M14" s="87"/>
      <c r="N14" s="68">
        <v>1E-4</v>
      </c>
      <c r="O14" s="68">
        <v>0</v>
      </c>
      <c r="P14" s="68">
        <v>0</v>
      </c>
      <c r="Q14" s="68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66"/>
      <c r="M15" s="66"/>
      <c r="N15" s="66"/>
      <c r="O15" s="66"/>
      <c r="P15" s="66"/>
      <c r="Q15" s="66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68"/>
      <c r="N16" s="68"/>
      <c r="O16" s="68"/>
      <c r="P16" s="68"/>
      <c r="Q16" s="68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68"/>
    </row>
    <row r="18" spans="1:17" x14ac:dyDescent="0.55000000000000004">
      <c r="A18" s="50"/>
      <c r="B18" s="68" t="s">
        <v>64</v>
      </c>
      <c r="C18" s="68" t="s">
        <v>65</v>
      </c>
      <c r="D18" s="68" t="s">
        <v>37</v>
      </c>
      <c r="E18" s="68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58</v>
      </c>
      <c r="C19">
        <v>0</v>
      </c>
      <c r="D19">
        <f>AVERAGE(C19:C20)</f>
        <v>0</v>
      </c>
      <c r="E19">
        <f>D19/0.3</f>
        <v>0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59</v>
      </c>
      <c r="C20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60</v>
      </c>
      <c r="C21" s="29">
        <v>0</v>
      </c>
      <c r="D21" s="29">
        <f>AVERAGE(C21:C22)</f>
        <v>0</v>
      </c>
      <c r="E21" s="29">
        <f>D21/0.3</f>
        <v>0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61</v>
      </c>
      <c r="C22">
        <v>0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62</v>
      </c>
      <c r="C23">
        <v>0</v>
      </c>
      <c r="D23">
        <f>AVERAGE(C23:C24)</f>
        <v>0</v>
      </c>
      <c r="E23">
        <f>D23/0.3</f>
        <v>0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63</v>
      </c>
      <c r="C24">
        <v>0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/>
      <c r="B25" t="s">
        <v>67</v>
      </c>
      <c r="C25">
        <v>0</v>
      </c>
      <c r="D25"/>
      <c r="E25"/>
      <c r="F25" s="49"/>
      <c r="G25" s="49"/>
      <c r="H25" s="49"/>
      <c r="I25" s="49"/>
      <c r="J25" s="49"/>
      <c r="K25" s="49"/>
    </row>
    <row r="26" spans="1:17" x14ac:dyDescent="0.55000000000000004">
      <c r="A26" s="50"/>
      <c r="B26" s="29" t="s">
        <v>68</v>
      </c>
      <c r="C26" s="29">
        <v>0</v>
      </c>
      <c r="D26" s="29"/>
      <c r="E26" s="29"/>
      <c r="F26" s="54"/>
      <c r="G26" s="54"/>
      <c r="H26" s="54"/>
      <c r="I26" s="50"/>
      <c r="J26" s="50"/>
      <c r="K26" s="50"/>
    </row>
    <row r="27" spans="1:17" x14ac:dyDescent="0.55000000000000004">
      <c r="A27" s="50"/>
      <c r="B27" t="s">
        <v>69</v>
      </c>
      <c r="C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M11:M14"/>
    <mergeCell ref="N11:N12"/>
    <mergeCell ref="O11:O12"/>
    <mergeCell ref="P11:P12"/>
    <mergeCell ref="B17:H17"/>
    <mergeCell ref="B11:H1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15F2-3AD1-47CC-B30D-FD2F3555E064}">
  <dimension ref="A1:Q91"/>
  <sheetViews>
    <sheetView zoomScale="73" zoomScaleNormal="73" workbookViewId="0">
      <selection activeCell="Q4" sqref="Q4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68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67"/>
      <c r="M1" s="91" t="s">
        <v>45</v>
      </c>
      <c r="N1" s="80" t="s">
        <v>36</v>
      </c>
      <c r="O1" s="81" t="s">
        <v>37</v>
      </c>
      <c r="P1" s="77" t="s">
        <v>38</v>
      </c>
      <c r="Q1" s="68"/>
    </row>
    <row r="2" spans="1:17" x14ac:dyDescent="0.55000000000000004">
      <c r="A2" s="68"/>
      <c r="B2" s="68">
        <v>1</v>
      </c>
      <c r="C2" s="68">
        <v>2</v>
      </c>
      <c r="D2" s="68">
        <v>3</v>
      </c>
      <c r="E2" s="68">
        <v>4</v>
      </c>
      <c r="F2" s="68">
        <v>5</v>
      </c>
      <c r="G2" s="68">
        <v>6</v>
      </c>
      <c r="H2" s="68">
        <v>7</v>
      </c>
      <c r="I2" s="77"/>
      <c r="J2" s="81"/>
      <c r="K2" s="77"/>
      <c r="L2" s="66"/>
      <c r="M2" s="92"/>
      <c r="N2" s="77"/>
      <c r="O2" s="81"/>
      <c r="P2" s="77"/>
      <c r="Q2" s="68" t="s">
        <v>39</v>
      </c>
    </row>
    <row r="3" spans="1:17" x14ac:dyDescent="0.55000000000000004">
      <c r="A3" s="68" t="s">
        <v>40</v>
      </c>
      <c r="B3" s="68">
        <v>2</v>
      </c>
      <c r="C3" s="68"/>
      <c r="D3" s="68"/>
      <c r="E3" s="68"/>
      <c r="F3" s="68"/>
      <c r="G3" s="68"/>
      <c r="H3" s="68"/>
      <c r="I3" s="68">
        <v>0.01</v>
      </c>
      <c r="J3" s="68" t="e">
        <f>AVERAGE(D3:D4)</f>
        <v>#DIV/0!</v>
      </c>
      <c r="K3" s="68" t="e">
        <f>J3/(0.01*I3)</f>
        <v>#DIV/0!</v>
      </c>
      <c r="L3" s="68"/>
      <c r="M3" s="92"/>
      <c r="N3" s="68">
        <v>0.01</v>
      </c>
      <c r="O3" s="68" t="e">
        <f>AVERAGE(J3,J8,J13)</f>
        <v>#DIV/0!</v>
      </c>
      <c r="P3" s="68" t="e">
        <f>O3/(0.01*N3)</f>
        <v>#DIV/0!</v>
      </c>
      <c r="Q3" s="68" t="e">
        <f>STDEV(K3,K8,K13)</f>
        <v>#DIV/0!</v>
      </c>
    </row>
    <row r="4" spans="1:17" x14ac:dyDescent="0.55000000000000004">
      <c r="A4" s="68" t="s">
        <v>41</v>
      </c>
      <c r="B4" s="68" t="s">
        <v>75</v>
      </c>
      <c r="C4" s="68"/>
      <c r="D4" s="68"/>
      <c r="E4" s="68"/>
      <c r="F4" s="68"/>
      <c r="G4" s="68"/>
      <c r="H4" s="68"/>
      <c r="I4" s="68">
        <v>1</v>
      </c>
      <c r="J4" s="68">
        <f>B3</f>
        <v>2</v>
      </c>
      <c r="K4" s="68">
        <f>J4/(0.01*I4)</f>
        <v>200</v>
      </c>
      <c r="L4" s="68"/>
      <c r="M4" s="93"/>
      <c r="N4" s="68">
        <v>1</v>
      </c>
      <c r="O4" s="68">
        <f>AVERAGE(J9,J14,J4)</f>
        <v>12.166666666666666</v>
      </c>
      <c r="P4" s="68">
        <f>O4/(0.01*N4)</f>
        <v>1216.6666666666665</v>
      </c>
      <c r="Q4" s="68">
        <f>STDEV(K9,K14)</f>
        <v>1590.9902576697318</v>
      </c>
    </row>
    <row r="5" spans="1:17" s="29" customFormat="1" ht="28.8" x14ac:dyDescent="0.55000000000000004">
      <c r="A5" s="66" t="s">
        <v>42</v>
      </c>
      <c r="B5" s="66">
        <v>1</v>
      </c>
      <c r="C5" s="66">
        <v>0.1</v>
      </c>
      <c r="D5" s="66">
        <v>0.01</v>
      </c>
      <c r="E5" s="66">
        <v>1E-3</v>
      </c>
      <c r="F5" s="66">
        <v>1E-4</v>
      </c>
      <c r="G5" s="66">
        <v>1.0000000000000001E-5</v>
      </c>
      <c r="H5" s="66">
        <v>9.9999999999999995E-7</v>
      </c>
      <c r="I5" s="66"/>
      <c r="J5" s="66"/>
      <c r="K5" s="66"/>
      <c r="L5" s="66"/>
      <c r="M5" s="66"/>
      <c r="N5" s="66"/>
      <c r="O5" s="66"/>
      <c r="P5" s="66"/>
      <c r="Q5" s="66"/>
    </row>
    <row r="6" spans="1:17" ht="14.5" customHeight="1" x14ac:dyDescent="0.55000000000000004">
      <c r="A6" s="68"/>
      <c r="B6" s="79" t="s">
        <v>46</v>
      </c>
      <c r="C6" s="79"/>
      <c r="D6" s="79"/>
      <c r="E6" s="79"/>
      <c r="F6" s="79"/>
      <c r="G6" s="79"/>
      <c r="H6" s="79"/>
      <c r="I6" s="68"/>
      <c r="J6" s="68"/>
      <c r="K6" s="68"/>
      <c r="L6" s="68"/>
      <c r="M6" s="88" t="s">
        <v>47</v>
      </c>
      <c r="N6" s="80" t="s">
        <v>36</v>
      </c>
      <c r="O6" s="81" t="s">
        <v>37</v>
      </c>
      <c r="P6" s="77" t="s">
        <v>38</v>
      </c>
      <c r="Q6" s="68"/>
    </row>
    <row r="7" spans="1:17" x14ac:dyDescent="0.55000000000000004">
      <c r="A7" s="68"/>
      <c r="B7" s="68">
        <v>1</v>
      </c>
      <c r="C7" s="68">
        <v>2</v>
      </c>
      <c r="D7" s="68">
        <v>3</v>
      </c>
      <c r="E7" s="68">
        <v>4</v>
      </c>
      <c r="F7" s="68">
        <v>5</v>
      </c>
      <c r="G7" s="68">
        <v>6</v>
      </c>
      <c r="H7" s="68">
        <v>7</v>
      </c>
      <c r="I7" s="68"/>
      <c r="J7" s="68"/>
      <c r="K7" s="68"/>
      <c r="L7" s="68"/>
      <c r="M7" s="89"/>
      <c r="N7" s="77"/>
      <c r="O7" s="81"/>
      <c r="P7" s="77"/>
      <c r="Q7" s="68" t="s">
        <v>39</v>
      </c>
    </row>
    <row r="8" spans="1:17" ht="14.5" customHeight="1" x14ac:dyDescent="0.55000000000000004">
      <c r="A8" s="68" t="s">
        <v>40</v>
      </c>
      <c r="B8" s="68">
        <v>4</v>
      </c>
      <c r="D8" s="68"/>
      <c r="E8" s="68"/>
      <c r="F8" s="68"/>
      <c r="G8" s="68"/>
      <c r="H8" s="68"/>
      <c r="I8" s="68">
        <v>0.01</v>
      </c>
      <c r="J8" s="68" t="e">
        <f>AVERAGE(D8:D9)</f>
        <v>#DIV/0!</v>
      </c>
      <c r="K8" s="68" t="e">
        <f>J8/(0.01*I8)</f>
        <v>#DIV/0!</v>
      </c>
      <c r="L8" s="68"/>
      <c r="M8" s="89"/>
      <c r="N8" s="68"/>
      <c r="O8" s="68">
        <f>AVERAGE(D19,D21,D23)</f>
        <v>0</v>
      </c>
      <c r="P8">
        <f>AVERAGE(E19,E21,E23)</f>
        <v>0</v>
      </c>
      <c r="Q8" s="68">
        <f>STDEV(E19,E21,E23)</f>
        <v>0</v>
      </c>
    </row>
    <row r="9" spans="1:17" x14ac:dyDescent="0.55000000000000004">
      <c r="A9" s="68" t="s">
        <v>41</v>
      </c>
      <c r="B9" s="68">
        <v>8</v>
      </c>
      <c r="D9" s="68"/>
      <c r="E9" s="68"/>
      <c r="F9" s="68"/>
      <c r="G9" s="68"/>
      <c r="H9" s="68"/>
      <c r="I9" s="68">
        <v>1</v>
      </c>
      <c r="J9" s="30">
        <f>AVERAGE(B8:B9)</f>
        <v>6</v>
      </c>
      <c r="K9" s="68">
        <f>J9/(0.01*I9)</f>
        <v>600</v>
      </c>
      <c r="L9" s="68"/>
      <c r="M9" s="90"/>
      <c r="N9" s="68"/>
      <c r="O9" s="68"/>
      <c r="P9" s="68"/>
      <c r="Q9" s="68"/>
    </row>
    <row r="10" spans="1:17" s="29" customFormat="1" ht="28.8" x14ac:dyDescent="0.55000000000000004">
      <c r="A10" s="66" t="s">
        <v>42</v>
      </c>
      <c r="B10" s="66">
        <v>1</v>
      </c>
      <c r="C10" s="66">
        <v>0.1</v>
      </c>
      <c r="D10" s="66">
        <v>0.01</v>
      </c>
      <c r="E10" s="66">
        <v>1E-3</v>
      </c>
      <c r="F10" s="66">
        <v>1E-4</v>
      </c>
      <c r="G10" s="66">
        <v>1.0000000000000001E-5</v>
      </c>
      <c r="H10" s="66">
        <v>9.9999999999999995E-7</v>
      </c>
      <c r="I10" s="66"/>
      <c r="J10" s="66"/>
      <c r="K10" s="66"/>
      <c r="L10" s="66"/>
      <c r="M10" s="66"/>
      <c r="N10" s="66"/>
      <c r="O10" s="66"/>
      <c r="P10" s="66"/>
      <c r="Q10" s="66"/>
    </row>
    <row r="11" spans="1:17" x14ac:dyDescent="0.55000000000000004">
      <c r="A11" s="66"/>
      <c r="B11" s="79" t="s">
        <v>48</v>
      </c>
      <c r="C11" s="79"/>
      <c r="D11" s="79"/>
      <c r="E11" s="79"/>
      <c r="F11" s="79"/>
      <c r="G11" s="79"/>
      <c r="H11" s="79"/>
      <c r="I11" s="68"/>
      <c r="J11" s="68"/>
      <c r="K11" s="68"/>
      <c r="L11" s="68"/>
      <c r="M11" s="85" t="s">
        <v>49</v>
      </c>
      <c r="N11" s="80" t="s">
        <v>36</v>
      </c>
      <c r="O11" s="81" t="s">
        <v>37</v>
      </c>
      <c r="P11" s="77" t="s">
        <v>38</v>
      </c>
      <c r="Q11" s="68"/>
    </row>
    <row r="12" spans="1:17" x14ac:dyDescent="0.55000000000000004">
      <c r="A12" s="68"/>
      <c r="B12" s="68">
        <v>1</v>
      </c>
      <c r="C12" s="68">
        <v>2</v>
      </c>
      <c r="D12" s="68">
        <v>3</v>
      </c>
      <c r="E12" s="68">
        <v>4</v>
      </c>
      <c r="F12" s="68">
        <v>5</v>
      </c>
      <c r="G12" s="68">
        <v>6</v>
      </c>
      <c r="H12" s="68">
        <v>7</v>
      </c>
      <c r="I12" s="68"/>
      <c r="J12" s="68"/>
      <c r="K12" s="68"/>
      <c r="L12" s="68"/>
      <c r="M12" s="86"/>
      <c r="N12" s="77"/>
      <c r="O12" s="81"/>
      <c r="P12" s="77"/>
      <c r="Q12" s="68" t="s">
        <v>39</v>
      </c>
    </row>
    <row r="13" spans="1:17" x14ac:dyDescent="0.55000000000000004">
      <c r="A13" s="68" t="s">
        <v>40</v>
      </c>
      <c r="B13" s="68">
        <v>20</v>
      </c>
      <c r="D13" s="68"/>
      <c r="E13" s="68"/>
      <c r="F13" s="68"/>
      <c r="G13" s="68"/>
      <c r="H13" s="68"/>
      <c r="I13" s="68">
        <v>0.01</v>
      </c>
      <c r="J13" s="68" t="e">
        <f>AVERAGE(D13:D14)</f>
        <v>#DIV/0!</v>
      </c>
      <c r="K13" s="68" t="e">
        <f>J13/(0.01*I13)</f>
        <v>#DIV/0!</v>
      </c>
      <c r="L13" s="68"/>
      <c r="M13" s="86"/>
      <c r="N13" s="68">
        <v>0.01</v>
      </c>
      <c r="O13" s="68">
        <v>0</v>
      </c>
      <c r="P13" s="68">
        <v>0</v>
      </c>
      <c r="Q13" s="68">
        <v>0</v>
      </c>
    </row>
    <row r="14" spans="1:17" x14ac:dyDescent="0.55000000000000004">
      <c r="A14" s="68" t="s">
        <v>41</v>
      </c>
      <c r="B14" s="68">
        <v>37</v>
      </c>
      <c r="D14" s="68"/>
      <c r="E14" s="68"/>
      <c r="F14" s="68"/>
      <c r="G14" s="68"/>
      <c r="H14" s="68"/>
      <c r="I14" s="68">
        <v>1</v>
      </c>
      <c r="J14" s="68">
        <f>AVERAGE(B13:B14)</f>
        <v>28.5</v>
      </c>
      <c r="K14" s="68">
        <f>J14/(0.01*I14)</f>
        <v>2850</v>
      </c>
      <c r="L14" s="68"/>
      <c r="M14" s="87"/>
      <c r="N14" s="68">
        <v>1E-4</v>
      </c>
      <c r="O14" s="68">
        <v>0</v>
      </c>
      <c r="P14" s="68">
        <v>0</v>
      </c>
      <c r="Q14" s="68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66"/>
      <c r="M15" s="66"/>
      <c r="N15" s="66"/>
      <c r="O15" s="66"/>
      <c r="P15" s="66"/>
      <c r="Q15" s="66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68"/>
      <c r="N16" s="68"/>
      <c r="O16" s="68"/>
      <c r="P16" s="68"/>
      <c r="Q16" s="68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68"/>
    </row>
    <row r="18" spans="1:17" x14ac:dyDescent="0.55000000000000004">
      <c r="A18" s="50"/>
      <c r="B18" s="68" t="s">
        <v>64</v>
      </c>
      <c r="C18" s="68" t="s">
        <v>65</v>
      </c>
      <c r="D18" s="68" t="s">
        <v>37</v>
      </c>
      <c r="E18" s="68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58</v>
      </c>
      <c r="C19">
        <v>0</v>
      </c>
      <c r="D19">
        <f>AVERAGE(C19:C20)</f>
        <v>0</v>
      </c>
      <c r="E19">
        <f>D19/0.3</f>
        <v>0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59</v>
      </c>
      <c r="C20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60</v>
      </c>
      <c r="C21" s="29">
        <v>0</v>
      </c>
      <c r="D21" s="29">
        <f>AVERAGE(C21:C22)</f>
        <v>0</v>
      </c>
      <c r="E21" s="29">
        <f>D21/0.3</f>
        <v>0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61</v>
      </c>
      <c r="C22">
        <v>0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62</v>
      </c>
      <c r="C23">
        <v>0</v>
      </c>
      <c r="D23">
        <f>AVERAGE(C23:C24)</f>
        <v>0</v>
      </c>
      <c r="E23">
        <f>D23/0.3</f>
        <v>0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63</v>
      </c>
      <c r="C24">
        <v>0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/>
      <c r="B25" t="s">
        <v>67</v>
      </c>
      <c r="C25">
        <v>0</v>
      </c>
      <c r="D25"/>
      <c r="E25"/>
      <c r="F25" s="49"/>
      <c r="G25" s="49"/>
      <c r="H25" s="49"/>
      <c r="I25" s="49"/>
      <c r="J25" s="49"/>
      <c r="K25" s="49"/>
    </row>
    <row r="26" spans="1:17" x14ac:dyDescent="0.55000000000000004">
      <c r="A26" s="50"/>
      <c r="B26" s="29" t="s">
        <v>68</v>
      </c>
      <c r="C26" s="29">
        <v>0</v>
      </c>
      <c r="D26" s="29"/>
      <c r="E26" s="29"/>
      <c r="F26" s="54"/>
      <c r="G26" s="54"/>
      <c r="H26" s="54"/>
      <c r="I26" s="50"/>
      <c r="J26" s="50"/>
      <c r="K26" s="50"/>
    </row>
    <row r="27" spans="1:17" x14ac:dyDescent="0.55000000000000004">
      <c r="A27" s="50"/>
      <c r="B27" t="s">
        <v>69</v>
      </c>
      <c r="C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M11:M14"/>
    <mergeCell ref="N11:N12"/>
    <mergeCell ref="O11:O12"/>
    <mergeCell ref="P11:P12"/>
    <mergeCell ref="B17:H17"/>
    <mergeCell ref="B11:H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CFF5B-C96D-4968-A475-A8BFEB6D53E7}">
  <dimension ref="A1:Q91"/>
  <sheetViews>
    <sheetView zoomScale="73" zoomScaleNormal="73" workbookViewId="0">
      <selection activeCell="E23" sqref="E23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71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70"/>
      <c r="M1" s="91" t="s">
        <v>45</v>
      </c>
      <c r="N1" s="80" t="s">
        <v>36</v>
      </c>
      <c r="O1" s="81" t="s">
        <v>37</v>
      </c>
      <c r="P1" s="77" t="s">
        <v>38</v>
      </c>
      <c r="Q1" s="71"/>
    </row>
    <row r="2" spans="1:17" x14ac:dyDescent="0.55000000000000004">
      <c r="A2" s="71"/>
      <c r="B2" s="71">
        <v>1</v>
      </c>
      <c r="C2" s="71">
        <v>2</v>
      </c>
      <c r="D2" s="71">
        <v>3</v>
      </c>
      <c r="E2" s="71">
        <v>4</v>
      </c>
      <c r="F2" s="71">
        <v>5</v>
      </c>
      <c r="G2" s="71">
        <v>6</v>
      </c>
      <c r="H2" s="71">
        <v>7</v>
      </c>
      <c r="I2" s="77"/>
      <c r="J2" s="81"/>
      <c r="K2" s="77"/>
      <c r="L2" s="69"/>
      <c r="M2" s="92"/>
      <c r="N2" s="77"/>
      <c r="O2" s="81"/>
      <c r="P2" s="77"/>
      <c r="Q2" s="71" t="s">
        <v>39</v>
      </c>
    </row>
    <row r="3" spans="1:17" x14ac:dyDescent="0.55000000000000004">
      <c r="A3" s="71" t="s">
        <v>40</v>
      </c>
      <c r="B3" s="71"/>
      <c r="C3" s="71"/>
      <c r="D3" s="71"/>
      <c r="E3" s="71"/>
      <c r="F3" s="71"/>
      <c r="G3" s="71"/>
      <c r="H3" s="71"/>
      <c r="I3" s="71">
        <v>0.01</v>
      </c>
      <c r="J3" s="71" t="e">
        <f>AVERAGE(D3:D4)</f>
        <v>#DIV/0!</v>
      </c>
      <c r="K3" s="71" t="e">
        <f>J3/(0.01*I3)</f>
        <v>#DIV/0!</v>
      </c>
      <c r="L3" s="71"/>
      <c r="M3" s="92"/>
      <c r="N3" s="71">
        <v>0.01</v>
      </c>
      <c r="O3" s="71" t="e">
        <f>AVERAGE(J3,J8,J13)</f>
        <v>#DIV/0!</v>
      </c>
      <c r="P3" s="71" t="e">
        <f>O3/(0.01*N3)</f>
        <v>#DIV/0!</v>
      </c>
      <c r="Q3" s="71" t="e">
        <f>STDEV(K3,K8,K13)</f>
        <v>#DIV/0!</v>
      </c>
    </row>
    <row r="4" spans="1:17" x14ac:dyDescent="0.55000000000000004">
      <c r="A4" s="71" t="s">
        <v>41</v>
      </c>
      <c r="B4" s="71"/>
      <c r="C4" s="71"/>
      <c r="D4" s="71"/>
      <c r="E4" s="71"/>
      <c r="F4" s="71"/>
      <c r="G4" s="71"/>
      <c r="H4" s="71"/>
      <c r="I4" s="71">
        <v>1</v>
      </c>
      <c r="J4" s="71" t="e">
        <f>AVERAGE(B3:B4)</f>
        <v>#DIV/0!</v>
      </c>
      <c r="K4" s="71" t="e">
        <f>J4/(0.01*I4)</f>
        <v>#DIV/0!</v>
      </c>
      <c r="L4" s="71"/>
      <c r="M4" s="93"/>
      <c r="N4" s="71">
        <v>1</v>
      </c>
      <c r="O4" s="71" t="e">
        <f>AVERAGE(J9,J14,J4)</f>
        <v>#DIV/0!</v>
      </c>
      <c r="P4" s="71" t="e">
        <f>O4/(0.01*N4)</f>
        <v>#DIV/0!</v>
      </c>
      <c r="Q4" s="71" t="e">
        <f>STDEV(K9,K14)</f>
        <v>#DIV/0!</v>
      </c>
    </row>
    <row r="5" spans="1:17" s="29" customFormat="1" ht="28.8" x14ac:dyDescent="0.55000000000000004">
      <c r="A5" s="69" t="s">
        <v>42</v>
      </c>
      <c r="B5" s="69">
        <v>1</v>
      </c>
      <c r="C5" s="69">
        <v>0.1</v>
      </c>
      <c r="D5" s="69">
        <v>0.01</v>
      </c>
      <c r="E5" s="69">
        <v>1E-3</v>
      </c>
      <c r="F5" s="69">
        <v>1E-4</v>
      </c>
      <c r="G5" s="69">
        <v>1.0000000000000001E-5</v>
      </c>
      <c r="H5" s="69">
        <v>9.9999999999999995E-7</v>
      </c>
      <c r="I5" s="69"/>
      <c r="J5" s="69"/>
      <c r="K5" s="69"/>
      <c r="L5" s="69"/>
      <c r="M5" s="69"/>
      <c r="N5" s="69"/>
      <c r="O5" s="69"/>
      <c r="P5" s="69"/>
      <c r="Q5" s="69"/>
    </row>
    <row r="6" spans="1:17" ht="14.5" customHeight="1" x14ac:dyDescent="0.55000000000000004">
      <c r="A6" s="71"/>
      <c r="B6" s="79" t="s">
        <v>46</v>
      </c>
      <c r="C6" s="79"/>
      <c r="D6" s="79"/>
      <c r="E6" s="79"/>
      <c r="F6" s="79"/>
      <c r="G6" s="79"/>
      <c r="H6" s="79"/>
      <c r="I6" s="71"/>
      <c r="J6" s="71"/>
      <c r="K6" s="71"/>
      <c r="L6" s="71"/>
      <c r="M6" s="88" t="s">
        <v>47</v>
      </c>
      <c r="N6" s="80" t="s">
        <v>36</v>
      </c>
      <c r="O6" s="81" t="s">
        <v>37</v>
      </c>
      <c r="P6" s="77" t="s">
        <v>38</v>
      </c>
      <c r="Q6" s="71"/>
    </row>
    <row r="7" spans="1:17" x14ac:dyDescent="0.55000000000000004">
      <c r="A7" s="71"/>
      <c r="B7" s="71">
        <v>1</v>
      </c>
      <c r="C7" s="71">
        <v>2</v>
      </c>
      <c r="D7" s="71">
        <v>3</v>
      </c>
      <c r="E7" s="71">
        <v>4</v>
      </c>
      <c r="F7" s="71">
        <v>5</v>
      </c>
      <c r="G7" s="71">
        <v>6</v>
      </c>
      <c r="H7" s="71">
        <v>7</v>
      </c>
      <c r="I7" s="71"/>
      <c r="J7" s="71"/>
      <c r="K7" s="71"/>
      <c r="L7" s="71"/>
      <c r="M7" s="89"/>
      <c r="N7" s="77"/>
      <c r="O7" s="81"/>
      <c r="P7" s="77"/>
      <c r="Q7" s="71" t="s">
        <v>39</v>
      </c>
    </row>
    <row r="8" spans="1:17" ht="14.5" customHeight="1" x14ac:dyDescent="0.55000000000000004">
      <c r="A8" s="71" t="s">
        <v>40</v>
      </c>
      <c r="B8" s="71"/>
      <c r="D8" s="71"/>
      <c r="E8" s="71"/>
      <c r="F8" s="71"/>
      <c r="G8" s="71"/>
      <c r="H8" s="71"/>
      <c r="I8" s="71">
        <v>0.01</v>
      </c>
      <c r="J8" s="71" t="e">
        <f>AVERAGE(D8:D9)</f>
        <v>#DIV/0!</v>
      </c>
      <c r="K8" s="71" t="e">
        <f>J8/(0.01*I8)</f>
        <v>#DIV/0!</v>
      </c>
      <c r="L8" s="71"/>
      <c r="M8" s="89"/>
      <c r="N8" s="71"/>
      <c r="O8" s="71">
        <f>AVERAGE(D19,D21,D23)</f>
        <v>21</v>
      </c>
      <c r="P8">
        <f>AVERAGE(E19,E21,E23)</f>
        <v>70.000000000000014</v>
      </c>
      <c r="Q8" s="71">
        <f>STDEV(E19,E21,E23)</f>
        <v>40.722639076235382</v>
      </c>
    </row>
    <row r="9" spans="1:17" x14ac:dyDescent="0.55000000000000004">
      <c r="A9" s="71" t="s">
        <v>41</v>
      </c>
      <c r="B9" s="71"/>
      <c r="D9" s="71"/>
      <c r="E9" s="71"/>
      <c r="F9" s="71"/>
      <c r="G9" s="71"/>
      <c r="H9" s="71"/>
      <c r="I9" s="71">
        <v>1</v>
      </c>
      <c r="J9" s="30" t="e">
        <f>AVERAGE(B8:B9)</f>
        <v>#DIV/0!</v>
      </c>
      <c r="K9" s="71" t="e">
        <f>J9/(0.01*I9)</f>
        <v>#DIV/0!</v>
      </c>
      <c r="L9" s="71"/>
      <c r="M9" s="90"/>
      <c r="N9" s="71"/>
      <c r="O9" s="71"/>
      <c r="P9" s="71"/>
      <c r="Q9" s="71"/>
    </row>
    <row r="10" spans="1:17" s="29" customFormat="1" ht="28.8" x14ac:dyDescent="0.55000000000000004">
      <c r="A10" s="69" t="s">
        <v>42</v>
      </c>
      <c r="B10" s="69">
        <v>1</v>
      </c>
      <c r="C10" s="69">
        <v>0.1</v>
      </c>
      <c r="D10" s="69">
        <v>0.01</v>
      </c>
      <c r="E10" s="69">
        <v>1E-3</v>
      </c>
      <c r="F10" s="69">
        <v>1E-4</v>
      </c>
      <c r="G10" s="69">
        <v>1.0000000000000001E-5</v>
      </c>
      <c r="H10" s="69">
        <v>9.9999999999999995E-7</v>
      </c>
      <c r="I10" s="69"/>
      <c r="J10" s="69"/>
      <c r="K10" s="69"/>
      <c r="L10" s="69"/>
      <c r="M10" s="69"/>
      <c r="N10" s="69"/>
      <c r="O10" s="69"/>
      <c r="P10" s="69"/>
      <c r="Q10" s="69"/>
    </row>
    <row r="11" spans="1:17" x14ac:dyDescent="0.55000000000000004">
      <c r="A11" s="69"/>
      <c r="B11" s="79" t="s">
        <v>48</v>
      </c>
      <c r="C11" s="79"/>
      <c r="D11" s="79"/>
      <c r="E11" s="79"/>
      <c r="F11" s="79"/>
      <c r="G11" s="79"/>
      <c r="H11" s="79"/>
      <c r="I11" s="71"/>
      <c r="J11" s="71"/>
      <c r="K11" s="71"/>
      <c r="L11" s="71"/>
      <c r="M11" s="85" t="s">
        <v>49</v>
      </c>
      <c r="N11" s="80" t="s">
        <v>36</v>
      </c>
      <c r="O11" s="81" t="s">
        <v>37</v>
      </c>
      <c r="P11" s="77" t="s">
        <v>38</v>
      </c>
      <c r="Q11" s="71"/>
    </row>
    <row r="12" spans="1:17" x14ac:dyDescent="0.55000000000000004">
      <c r="A12" s="71"/>
      <c r="B12" s="71">
        <v>1</v>
      </c>
      <c r="C12" s="71">
        <v>2</v>
      </c>
      <c r="D12" s="71">
        <v>3</v>
      </c>
      <c r="E12" s="71">
        <v>4</v>
      </c>
      <c r="F12" s="71">
        <v>5</v>
      </c>
      <c r="G12" s="71">
        <v>6</v>
      </c>
      <c r="H12" s="71">
        <v>7</v>
      </c>
      <c r="I12" s="71"/>
      <c r="J12" s="71"/>
      <c r="K12" s="71"/>
      <c r="L12" s="71"/>
      <c r="M12" s="86"/>
      <c r="N12" s="77"/>
      <c r="O12" s="81"/>
      <c r="P12" s="77"/>
      <c r="Q12" s="71" t="s">
        <v>39</v>
      </c>
    </row>
    <row r="13" spans="1:17" x14ac:dyDescent="0.55000000000000004">
      <c r="A13" s="71" t="s">
        <v>40</v>
      </c>
      <c r="B13" s="71" t="s">
        <v>76</v>
      </c>
      <c r="D13" s="71"/>
      <c r="E13" s="71"/>
      <c r="F13" s="71"/>
      <c r="G13" s="71"/>
      <c r="H13" s="71"/>
      <c r="I13" s="71">
        <v>0.01</v>
      </c>
      <c r="J13" s="71" t="e">
        <f>AVERAGE(D13:D14)</f>
        <v>#DIV/0!</v>
      </c>
      <c r="K13" s="71" t="e">
        <f>J13/(0.01*I13)</f>
        <v>#DIV/0!</v>
      </c>
      <c r="L13" s="71"/>
      <c r="M13" s="86"/>
      <c r="N13" s="71">
        <v>0.01</v>
      </c>
      <c r="O13" s="71">
        <v>0</v>
      </c>
      <c r="P13" s="71">
        <v>0</v>
      </c>
      <c r="Q13" s="71">
        <v>0</v>
      </c>
    </row>
    <row r="14" spans="1:17" x14ac:dyDescent="0.55000000000000004">
      <c r="A14" s="71" t="s">
        <v>41</v>
      </c>
      <c r="B14" s="71"/>
      <c r="D14" s="71"/>
      <c r="E14" s="71"/>
      <c r="F14" s="71"/>
      <c r="G14" s="71"/>
      <c r="H14" s="71"/>
      <c r="I14" s="71">
        <v>1</v>
      </c>
      <c r="J14" s="71" t="e">
        <f>AVERAGE(B13:B14)</f>
        <v>#DIV/0!</v>
      </c>
      <c r="K14" s="71" t="e">
        <f>J14/(0.01*I14)</f>
        <v>#DIV/0!</v>
      </c>
      <c r="L14" s="71"/>
      <c r="M14" s="87"/>
      <c r="N14" s="71">
        <v>1E-4</v>
      </c>
      <c r="O14" s="71">
        <v>0</v>
      </c>
      <c r="P14" s="71">
        <v>0</v>
      </c>
      <c r="Q14" s="71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69"/>
      <c r="M15" s="69"/>
      <c r="N15" s="69"/>
      <c r="O15" s="69"/>
      <c r="P15" s="69"/>
      <c r="Q15" s="69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71"/>
      <c r="N16" s="71"/>
      <c r="O16" s="71"/>
      <c r="P16" s="71"/>
      <c r="Q16" s="71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71"/>
    </row>
    <row r="18" spans="1:17" x14ac:dyDescent="0.55000000000000004">
      <c r="A18" s="50"/>
      <c r="B18" s="71" t="s">
        <v>64</v>
      </c>
      <c r="C18" s="71" t="s">
        <v>65</v>
      </c>
      <c r="D18" s="71" t="s">
        <v>37</v>
      </c>
      <c r="E18" s="71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80</v>
      </c>
      <c r="C19" s="71">
        <v>14</v>
      </c>
      <c r="D19">
        <f>AVERAGE(C19:C20)</f>
        <v>7</v>
      </c>
      <c r="E19">
        <f>D19/0.3</f>
        <v>23.333333333333336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81</v>
      </c>
      <c r="C20" s="71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82</v>
      </c>
      <c r="C21" s="71">
        <v>18</v>
      </c>
      <c r="D21" s="29">
        <f>AVERAGE(C21:C22)</f>
        <v>26.5</v>
      </c>
      <c r="E21" s="29">
        <f>D21/0.3</f>
        <v>88.333333333333343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83</v>
      </c>
      <c r="C22" s="71">
        <v>35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84</v>
      </c>
      <c r="C23">
        <v>0</v>
      </c>
      <c r="D23">
        <f>AVERAGE(C23:C24)</f>
        <v>29.5</v>
      </c>
      <c r="E23">
        <f>D23/0.3</f>
        <v>98.333333333333343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85</v>
      </c>
      <c r="C24" s="71">
        <v>59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 t="s">
        <v>86</v>
      </c>
      <c r="B25" t="s">
        <v>67</v>
      </c>
      <c r="C25">
        <v>0</v>
      </c>
      <c r="D25"/>
      <c r="E25"/>
      <c r="F25" s="49"/>
      <c r="G25" s="49"/>
      <c r="H25" s="49"/>
      <c r="I25" s="49"/>
      <c r="J25" s="49"/>
      <c r="K25" s="49"/>
    </row>
    <row r="26" spans="1:17" x14ac:dyDescent="0.55000000000000004">
      <c r="A26" s="50" t="s">
        <v>87</v>
      </c>
      <c r="B26" s="29" t="s">
        <v>68</v>
      </c>
      <c r="C26" s="29">
        <v>0</v>
      </c>
      <c r="D26" s="29"/>
      <c r="E26" s="29"/>
      <c r="F26" s="54"/>
      <c r="G26" s="54"/>
      <c r="H26" s="54"/>
      <c r="I26" s="50"/>
      <c r="J26" s="50"/>
      <c r="K26" s="50"/>
    </row>
    <row r="27" spans="1:17" x14ac:dyDescent="0.55000000000000004">
      <c r="A27" s="50" t="s">
        <v>88</v>
      </c>
      <c r="B27" t="s">
        <v>69</v>
      </c>
      <c r="C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N1:N2"/>
    <mergeCell ref="B11:H11"/>
    <mergeCell ref="M11:M14"/>
    <mergeCell ref="N11:N12"/>
    <mergeCell ref="O11:O12"/>
    <mergeCell ref="P11:P12"/>
    <mergeCell ref="B17:H17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0BC4-1973-4EC2-84A3-922AFBD02957}">
  <dimension ref="A1:Q91"/>
  <sheetViews>
    <sheetView topLeftCell="A25" zoomScaleNormal="100" workbookViewId="0">
      <selection activeCell="K44" sqref="K44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9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20"/>
      <c r="M1" s="91" t="s">
        <v>45</v>
      </c>
      <c r="N1" s="80" t="s">
        <v>36</v>
      </c>
      <c r="O1" s="81" t="s">
        <v>37</v>
      </c>
      <c r="P1" s="77" t="s">
        <v>38</v>
      </c>
      <c r="Q1" s="9"/>
    </row>
    <row r="2" spans="1:17" x14ac:dyDescent="0.55000000000000004">
      <c r="A2" s="9"/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77"/>
      <c r="J2" s="81"/>
      <c r="K2" s="77"/>
      <c r="L2" s="21"/>
      <c r="M2" s="92"/>
      <c r="N2" s="77"/>
      <c r="O2" s="81"/>
      <c r="P2" s="77"/>
      <c r="Q2" s="9" t="s">
        <v>39</v>
      </c>
    </row>
    <row r="3" spans="1:17" x14ac:dyDescent="0.55000000000000004">
      <c r="A3" s="9" t="s">
        <v>40</v>
      </c>
      <c r="B3" s="9"/>
      <c r="C3" s="9"/>
      <c r="D3" s="9"/>
      <c r="E3" s="9"/>
      <c r="F3" s="9">
        <v>59</v>
      </c>
      <c r="G3" s="9"/>
      <c r="H3" s="9"/>
      <c r="I3" s="9">
        <v>1E-3</v>
      </c>
      <c r="J3" s="9">
        <f>(E3+E4)/2</f>
        <v>0</v>
      </c>
      <c r="K3" s="9">
        <f>J3/(0.01*I3)</f>
        <v>0</v>
      </c>
      <c r="L3" s="9"/>
      <c r="M3" s="92"/>
      <c r="N3" s="9">
        <v>1E-3</v>
      </c>
      <c r="O3" s="9">
        <f>AVERAGE(J3,J8,J13)</f>
        <v>0</v>
      </c>
      <c r="P3" s="9">
        <f>O3/(0.01*N3)</f>
        <v>0</v>
      </c>
      <c r="Q3" s="9">
        <f>STDEV(K3,K8,K13)</f>
        <v>0</v>
      </c>
    </row>
    <row r="4" spans="1:17" x14ac:dyDescent="0.55000000000000004">
      <c r="A4" s="9" t="s">
        <v>41</v>
      </c>
      <c r="B4" s="9"/>
      <c r="C4" s="9"/>
      <c r="D4" s="9"/>
      <c r="E4" s="9"/>
      <c r="F4" s="9" t="s">
        <v>57</v>
      </c>
      <c r="G4" s="9"/>
      <c r="H4" s="9"/>
      <c r="I4" s="9">
        <v>1E-4</v>
      </c>
      <c r="J4" s="9">
        <f>(F3)</f>
        <v>59</v>
      </c>
      <c r="K4" s="9">
        <f>J4/(0.01*I4)</f>
        <v>58999999.999999993</v>
      </c>
      <c r="L4" s="9"/>
      <c r="M4" s="93"/>
      <c r="N4" s="9">
        <v>1E-4</v>
      </c>
      <c r="O4" s="9">
        <f>AVERAGE(J4,J9,J14)</f>
        <v>57.5</v>
      </c>
      <c r="P4" s="9">
        <f>O4/(0.01*N4)</f>
        <v>57499999.999999993</v>
      </c>
      <c r="Q4" s="9">
        <f>STDEV(K4,K9,K14)</f>
        <v>1802775.6377319947</v>
      </c>
    </row>
    <row r="5" spans="1:17" s="29" customFormat="1" ht="28.8" x14ac:dyDescent="0.55000000000000004">
      <c r="A5" s="21" t="s">
        <v>42</v>
      </c>
      <c r="B5" s="21">
        <v>1</v>
      </c>
      <c r="C5" s="21">
        <v>0.1</v>
      </c>
      <c r="D5" s="21">
        <v>0.01</v>
      </c>
      <c r="E5" s="21">
        <v>1E-3</v>
      </c>
      <c r="F5" s="21">
        <v>1E-4</v>
      </c>
      <c r="G5" s="21">
        <v>1.0000000000000001E-5</v>
      </c>
      <c r="H5" s="21">
        <v>9.9999999999999995E-7</v>
      </c>
      <c r="I5" s="21"/>
      <c r="J5" s="21"/>
      <c r="K5" s="21"/>
      <c r="L5" s="21"/>
      <c r="M5" s="21"/>
      <c r="N5" s="21"/>
      <c r="O5" s="21"/>
      <c r="P5" s="21"/>
      <c r="Q5" s="21"/>
    </row>
    <row r="6" spans="1:17" ht="14.5" customHeight="1" x14ac:dyDescent="0.55000000000000004">
      <c r="A6" s="9"/>
      <c r="B6" s="79" t="s">
        <v>46</v>
      </c>
      <c r="C6" s="79"/>
      <c r="D6" s="79"/>
      <c r="E6" s="79"/>
      <c r="F6" s="79"/>
      <c r="G6" s="79"/>
      <c r="H6" s="79"/>
      <c r="I6" s="9"/>
      <c r="J6" s="9"/>
      <c r="K6" s="9"/>
      <c r="L6" s="9"/>
      <c r="M6" s="88" t="s">
        <v>47</v>
      </c>
      <c r="N6" s="80" t="s">
        <v>36</v>
      </c>
      <c r="O6" s="81" t="s">
        <v>37</v>
      </c>
      <c r="P6" s="77" t="s">
        <v>38</v>
      </c>
      <c r="Q6" s="9"/>
    </row>
    <row r="7" spans="1:17" x14ac:dyDescent="0.55000000000000004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/>
      <c r="J7" s="9"/>
      <c r="K7" s="9"/>
      <c r="L7" s="9"/>
      <c r="M7" s="89"/>
      <c r="N7" s="77"/>
      <c r="O7" s="81"/>
      <c r="P7" s="77"/>
      <c r="Q7" s="9" t="s">
        <v>39</v>
      </c>
    </row>
    <row r="8" spans="1:17" ht="14.5" customHeight="1" x14ac:dyDescent="0.55000000000000004">
      <c r="A8" s="9" t="s">
        <v>40</v>
      </c>
      <c r="B8" s="9"/>
      <c r="C8" s="9"/>
      <c r="D8" s="9"/>
      <c r="E8" s="9"/>
      <c r="F8" s="9">
        <v>62</v>
      </c>
      <c r="G8" s="9"/>
      <c r="H8" s="9"/>
      <c r="I8" s="9">
        <v>1E-3</v>
      </c>
      <c r="J8" s="9">
        <f>E8</f>
        <v>0</v>
      </c>
      <c r="K8" s="9">
        <f>J8/(0.01*I8)</f>
        <v>0</v>
      </c>
      <c r="L8" s="9"/>
      <c r="M8" s="89"/>
      <c r="N8" s="9">
        <v>0.01</v>
      </c>
      <c r="O8" s="9" t="e">
        <f>AVERAGE(K18,K24,K28)</f>
        <v>#DIV/0!</v>
      </c>
      <c r="P8" t="e">
        <f>O8/(0.01*N8)</f>
        <v>#DIV/0!</v>
      </c>
      <c r="Q8" s="9" t="e">
        <f>STDEV(K18,K28,K24)</f>
        <v>#DIV/0!</v>
      </c>
    </row>
    <row r="9" spans="1:17" x14ac:dyDescent="0.55000000000000004">
      <c r="A9" s="9" t="s">
        <v>41</v>
      </c>
      <c r="B9" s="9"/>
      <c r="C9" s="9"/>
      <c r="D9" s="9"/>
      <c r="E9" s="9"/>
      <c r="F9" s="9">
        <v>54</v>
      </c>
      <c r="G9" s="9"/>
      <c r="H9" s="9"/>
      <c r="I9" s="9">
        <v>1E-4</v>
      </c>
      <c r="J9" s="30">
        <f>(F8+F9)/2</f>
        <v>58</v>
      </c>
      <c r="K9" s="9">
        <f>J9/(0.01*I9)</f>
        <v>57999999.999999993</v>
      </c>
      <c r="L9" s="9"/>
      <c r="M9" s="90"/>
      <c r="N9" s="19">
        <v>1E-4</v>
      </c>
      <c r="O9" s="9">
        <f>AVERAGE(J19,J24,J29)</f>
        <v>46.666666666666664</v>
      </c>
      <c r="P9" s="9">
        <f>O9/(0.01*N9)</f>
        <v>46666666.666666657</v>
      </c>
      <c r="Q9" s="9">
        <f>STDEV(K19,K24,K29)</f>
        <v>5484827.5573014449</v>
      </c>
    </row>
    <row r="10" spans="1:17" s="29" customFormat="1" ht="28.8" x14ac:dyDescent="0.55000000000000004">
      <c r="A10" s="21" t="s">
        <v>42</v>
      </c>
      <c r="B10" s="21">
        <v>1</v>
      </c>
      <c r="C10" s="21">
        <v>0.1</v>
      </c>
      <c r="D10" s="21">
        <v>0.01</v>
      </c>
      <c r="E10" s="21">
        <v>1E-3</v>
      </c>
      <c r="F10" s="21">
        <v>1E-4</v>
      </c>
      <c r="G10" s="21">
        <v>1.0000000000000001E-5</v>
      </c>
      <c r="H10" s="21">
        <v>9.9999999999999995E-7</v>
      </c>
      <c r="I10" s="21"/>
      <c r="J10" s="21"/>
      <c r="K10" s="21"/>
      <c r="L10" s="21"/>
      <c r="M10" s="21"/>
      <c r="N10" s="21"/>
      <c r="O10" s="21"/>
      <c r="P10" s="21"/>
      <c r="Q10" s="21"/>
    </row>
    <row r="11" spans="1:17" x14ac:dyDescent="0.55000000000000004">
      <c r="A11" s="21"/>
      <c r="B11" s="79" t="s">
        <v>48</v>
      </c>
      <c r="C11" s="79"/>
      <c r="D11" s="79"/>
      <c r="E11" s="79"/>
      <c r="F11" s="79"/>
      <c r="G11" s="79"/>
      <c r="H11" s="79"/>
      <c r="I11" s="9"/>
      <c r="J11" s="9"/>
      <c r="K11" s="9"/>
      <c r="L11" s="9"/>
      <c r="M11" s="85" t="s">
        <v>49</v>
      </c>
      <c r="N11" s="80" t="s">
        <v>36</v>
      </c>
      <c r="O11" s="81" t="s">
        <v>37</v>
      </c>
      <c r="P11" s="77" t="s">
        <v>38</v>
      </c>
      <c r="Q11" s="9"/>
    </row>
    <row r="12" spans="1:17" x14ac:dyDescent="0.55000000000000004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9">
        <v>7</v>
      </c>
      <c r="I12" s="9"/>
      <c r="J12" s="9"/>
      <c r="K12" s="9"/>
      <c r="L12" s="9"/>
      <c r="M12" s="86"/>
      <c r="N12" s="77"/>
      <c r="O12" s="81"/>
      <c r="P12" s="77"/>
      <c r="Q12" s="9" t="s">
        <v>39</v>
      </c>
    </row>
    <row r="13" spans="1:17" x14ac:dyDescent="0.55000000000000004">
      <c r="A13" s="9" t="s">
        <v>40</v>
      </c>
      <c r="B13" s="9"/>
      <c r="C13" s="9"/>
      <c r="D13" s="9"/>
      <c r="E13" s="9"/>
      <c r="F13" s="9">
        <v>65</v>
      </c>
      <c r="G13" s="9"/>
      <c r="H13" s="9"/>
      <c r="I13" s="9">
        <v>1E-3</v>
      </c>
      <c r="J13" s="9">
        <f>(E13+E14)/2</f>
        <v>0</v>
      </c>
      <c r="K13" s="9">
        <f>J13/(0.01*I13)</f>
        <v>0</v>
      </c>
      <c r="L13" s="9"/>
      <c r="M13" s="86"/>
      <c r="N13" s="9">
        <v>0.01</v>
      </c>
      <c r="O13" s="9">
        <f>AVERAGE(J33,J38,J43)</f>
        <v>0</v>
      </c>
      <c r="P13" s="9">
        <f>O13/(0.01*N13)</f>
        <v>0</v>
      </c>
      <c r="Q13" s="9">
        <f>STDEV(K33,K38,K43)</f>
        <v>0</v>
      </c>
    </row>
    <row r="14" spans="1:17" x14ac:dyDescent="0.55000000000000004">
      <c r="A14" s="9" t="s">
        <v>41</v>
      </c>
      <c r="B14" s="9"/>
      <c r="C14" s="9"/>
      <c r="D14" s="9"/>
      <c r="E14" s="9"/>
      <c r="F14" s="9">
        <v>46</v>
      </c>
      <c r="G14" s="9"/>
      <c r="H14" s="9"/>
      <c r="I14" s="9">
        <v>1E-4</v>
      </c>
      <c r="J14" s="9">
        <f>(F13+F14)/2</f>
        <v>55.5</v>
      </c>
      <c r="K14" s="9">
        <f>J14/(0.01*I14)</f>
        <v>55499999.999999993</v>
      </c>
      <c r="L14" s="9"/>
      <c r="M14" s="87"/>
      <c r="N14" s="19">
        <v>1E-4</v>
      </c>
      <c r="O14" s="9">
        <f>AVERAGE(J34,J39,J44)</f>
        <v>22</v>
      </c>
      <c r="P14" s="9">
        <f>O14/(0.01*N14)</f>
        <v>21999999.999999996</v>
      </c>
      <c r="Q14" s="9">
        <f>STDEV(K34,K39,K44)</f>
        <v>3122498.999199219</v>
      </c>
    </row>
    <row r="15" spans="1:17" s="29" customFormat="1" ht="28.8" x14ac:dyDescent="0.55000000000000004">
      <c r="A15" s="21" t="s">
        <v>42</v>
      </c>
      <c r="B15" s="21">
        <v>1</v>
      </c>
      <c r="C15" s="21">
        <v>0.1</v>
      </c>
      <c r="D15" s="21">
        <v>0.01</v>
      </c>
      <c r="E15" s="21">
        <v>1E-3</v>
      </c>
      <c r="F15" s="21">
        <v>1E-4</v>
      </c>
      <c r="G15" s="21">
        <v>1.0000000000000001E-5</v>
      </c>
      <c r="H15" s="21">
        <v>9.9999999999999995E-7</v>
      </c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55000000000000004">
      <c r="A16" s="21"/>
      <c r="B16" s="84" t="s">
        <v>50</v>
      </c>
      <c r="C16" s="84"/>
      <c r="D16" s="84"/>
      <c r="E16" s="84"/>
      <c r="F16" s="84"/>
      <c r="G16" s="84"/>
      <c r="H16" s="84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55000000000000004">
      <c r="A17" s="9"/>
      <c r="B17" s="9">
        <v>1</v>
      </c>
      <c r="C17" s="9">
        <v>2</v>
      </c>
      <c r="D17" s="9">
        <v>3</v>
      </c>
      <c r="E17" s="9">
        <v>4</v>
      </c>
      <c r="F17" s="9">
        <v>5</v>
      </c>
      <c r="G17" s="9">
        <v>6</v>
      </c>
      <c r="H17" s="9">
        <v>7</v>
      </c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55000000000000004">
      <c r="A18" s="9" t="s">
        <v>40</v>
      </c>
      <c r="B18" s="9"/>
      <c r="C18" s="9"/>
      <c r="D18" s="9"/>
      <c r="E18" s="9"/>
      <c r="F18" s="9">
        <v>47</v>
      </c>
      <c r="G18" s="9"/>
      <c r="H18" s="9"/>
      <c r="I18" s="9">
        <v>0.01</v>
      </c>
      <c r="J18" s="9">
        <f>(D18+D19)/2</f>
        <v>0</v>
      </c>
      <c r="K18" s="9">
        <f>J18/(0.01*I18)</f>
        <v>0</v>
      </c>
    </row>
    <row r="19" spans="1:17" x14ac:dyDescent="0.55000000000000004">
      <c r="A19" s="9" t="s">
        <v>41</v>
      </c>
      <c r="B19" s="9"/>
      <c r="C19" s="9"/>
      <c r="D19" s="9"/>
      <c r="E19" s="9"/>
      <c r="F19" s="9">
        <v>50</v>
      </c>
      <c r="G19" s="9"/>
      <c r="H19" s="9"/>
      <c r="I19" s="19">
        <v>1E-4</v>
      </c>
      <c r="J19" s="9">
        <f>AVERAGE(F18:F19)</f>
        <v>48.5</v>
      </c>
      <c r="K19" s="9">
        <f>J19/(0.01*I19)</f>
        <v>48499999.999999993</v>
      </c>
    </row>
    <row r="20" spans="1:17" s="29" customFormat="1" ht="28.8" x14ac:dyDescent="0.55000000000000004">
      <c r="A20" s="21" t="s">
        <v>42</v>
      </c>
      <c r="B20" s="21">
        <v>1</v>
      </c>
      <c r="C20" s="21">
        <v>0.1</v>
      </c>
      <c r="D20" s="21">
        <v>0.01</v>
      </c>
      <c r="E20" s="21">
        <v>1E-3</v>
      </c>
      <c r="F20" s="21">
        <v>1E-4</v>
      </c>
      <c r="G20" s="21">
        <v>1.0000000000000001E-5</v>
      </c>
      <c r="H20" s="21">
        <v>9.9999999999999995E-7</v>
      </c>
      <c r="I20" s="21"/>
      <c r="J20" s="21"/>
      <c r="K20" s="21"/>
    </row>
    <row r="21" spans="1:17" x14ac:dyDescent="0.55000000000000004">
      <c r="A21" s="9"/>
      <c r="B21" s="84" t="s">
        <v>51</v>
      </c>
      <c r="C21" s="84"/>
      <c r="D21" s="84"/>
      <c r="E21" s="84"/>
      <c r="F21" s="84"/>
      <c r="G21" s="84"/>
      <c r="H21" s="84"/>
      <c r="I21" s="31"/>
      <c r="J21" s="81" t="s">
        <v>37</v>
      </c>
      <c r="K21" s="77" t="s">
        <v>38</v>
      </c>
    </row>
    <row r="22" spans="1:17" x14ac:dyDescent="0.55000000000000004">
      <c r="A22" s="9"/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32"/>
      <c r="J22" s="81"/>
      <c r="K22" s="77"/>
    </row>
    <row r="23" spans="1:17" x14ac:dyDescent="0.55000000000000004">
      <c r="A23" s="9" t="s">
        <v>40</v>
      </c>
      <c r="B23" s="9"/>
      <c r="C23" s="9"/>
      <c r="D23" s="9"/>
      <c r="E23" s="9"/>
      <c r="F23" s="9">
        <v>52</v>
      </c>
      <c r="G23" s="9"/>
      <c r="H23" s="9"/>
      <c r="I23" s="9">
        <v>0.01</v>
      </c>
      <c r="J23" s="9" t="e">
        <f>AVERAGE(C23:C24)</f>
        <v>#DIV/0!</v>
      </c>
      <c r="K23" s="9" t="e">
        <f>J23/(0.01*I23)</f>
        <v>#DIV/0!</v>
      </c>
    </row>
    <row r="24" spans="1:17" x14ac:dyDescent="0.55000000000000004">
      <c r="A24" s="9" t="s">
        <v>41</v>
      </c>
      <c r="B24" s="9"/>
      <c r="C24" s="9"/>
      <c r="D24" s="9"/>
      <c r="E24" s="9"/>
      <c r="F24" s="9">
        <v>50</v>
      </c>
      <c r="G24" s="9"/>
      <c r="H24" s="9"/>
      <c r="I24" s="19">
        <v>1E-4</v>
      </c>
      <c r="J24" s="9">
        <f>AVERAGE(F23:F24)</f>
        <v>51</v>
      </c>
      <c r="K24" s="9">
        <f>J24/(0.01*I24)</f>
        <v>50999999.999999993</v>
      </c>
    </row>
    <row r="25" spans="1:17" s="29" customFormat="1" ht="28.8" x14ac:dyDescent="0.55000000000000004">
      <c r="A25" s="21" t="s">
        <v>42</v>
      </c>
      <c r="B25" s="21">
        <v>1</v>
      </c>
      <c r="C25" s="21">
        <v>0.1</v>
      </c>
      <c r="D25" s="21">
        <v>0.01</v>
      </c>
      <c r="E25" s="21">
        <v>1E-3</v>
      </c>
      <c r="F25" s="21">
        <v>1E-4</v>
      </c>
      <c r="G25" s="21">
        <v>1.0000000000000001E-5</v>
      </c>
      <c r="H25" s="21">
        <v>9.9999999999999995E-7</v>
      </c>
      <c r="I25" s="21"/>
      <c r="J25" s="21"/>
      <c r="K25" s="21"/>
    </row>
    <row r="26" spans="1:17" x14ac:dyDescent="0.55000000000000004">
      <c r="A26" s="9"/>
      <c r="B26" s="84" t="s">
        <v>52</v>
      </c>
      <c r="C26" s="84"/>
      <c r="D26" s="84"/>
      <c r="E26" s="84"/>
      <c r="F26" s="84"/>
      <c r="G26" s="84"/>
      <c r="H26" s="84"/>
      <c r="I26" s="9"/>
      <c r="J26" s="9"/>
      <c r="K26" s="9"/>
    </row>
    <row r="27" spans="1:17" x14ac:dyDescent="0.55000000000000004">
      <c r="A27" s="9"/>
      <c r="B27" s="9">
        <v>1</v>
      </c>
      <c r="C27" s="9">
        <v>2</v>
      </c>
      <c r="D27" s="9">
        <v>3</v>
      </c>
      <c r="E27" s="9">
        <v>4</v>
      </c>
      <c r="F27" s="9">
        <v>5</v>
      </c>
      <c r="G27" s="9">
        <v>6</v>
      </c>
      <c r="H27" s="9">
        <v>7</v>
      </c>
      <c r="I27" s="9"/>
      <c r="J27" s="9"/>
      <c r="K27" s="9"/>
    </row>
    <row r="28" spans="1:17" x14ac:dyDescent="0.55000000000000004">
      <c r="A28" s="9" t="s">
        <v>40</v>
      </c>
      <c r="B28" s="9"/>
      <c r="C28" s="9"/>
      <c r="D28" s="9"/>
      <c r="E28" s="9"/>
      <c r="F28" s="9">
        <v>43</v>
      </c>
      <c r="G28" s="9"/>
      <c r="H28" s="9"/>
      <c r="I28" s="9">
        <v>0.01</v>
      </c>
      <c r="J28" s="9" t="e">
        <f>AVERAGE(C28:C29)</f>
        <v>#DIV/0!</v>
      </c>
      <c r="K28" s="9" t="e">
        <f>J28/(0.01*I28)</f>
        <v>#DIV/0!</v>
      </c>
    </row>
    <row r="29" spans="1:17" x14ac:dyDescent="0.55000000000000004">
      <c r="A29" s="9" t="s">
        <v>41</v>
      </c>
      <c r="B29" s="9"/>
      <c r="C29" s="9"/>
      <c r="D29" s="9"/>
      <c r="E29" s="9"/>
      <c r="F29" s="9">
        <v>38</v>
      </c>
      <c r="G29" s="9"/>
      <c r="H29" s="9"/>
      <c r="I29" s="19">
        <v>1E-4</v>
      </c>
      <c r="J29" s="9">
        <f>AVERAGE(F28:F29)</f>
        <v>40.5</v>
      </c>
      <c r="K29" s="9">
        <f>J29/(0.01*I29)</f>
        <v>40499999.999999993</v>
      </c>
    </row>
    <row r="30" spans="1:17" s="29" customFormat="1" ht="28.8" x14ac:dyDescent="0.55000000000000004">
      <c r="A30" s="21" t="s">
        <v>42</v>
      </c>
      <c r="B30" s="21">
        <v>1</v>
      </c>
      <c r="C30" s="21">
        <v>0.1</v>
      </c>
      <c r="D30" s="21">
        <v>0.01</v>
      </c>
      <c r="E30" s="21">
        <v>1E-3</v>
      </c>
      <c r="F30" s="21">
        <v>1E-4</v>
      </c>
      <c r="G30" s="21">
        <v>1.0000000000000001E-5</v>
      </c>
      <c r="H30" s="21">
        <v>9.9999999999999995E-7</v>
      </c>
      <c r="I30" s="21"/>
      <c r="J30" s="21"/>
      <c r="K30" s="21"/>
    </row>
    <row r="31" spans="1:17" x14ac:dyDescent="0.55000000000000004">
      <c r="A31" s="21"/>
      <c r="B31" s="82" t="s">
        <v>53</v>
      </c>
      <c r="C31" s="83"/>
      <c r="D31" s="83"/>
      <c r="E31" s="83"/>
      <c r="F31" s="83"/>
      <c r="G31" s="83"/>
      <c r="H31" s="83"/>
      <c r="I31" s="9"/>
      <c r="J31" s="9"/>
      <c r="K31" s="9"/>
    </row>
    <row r="32" spans="1:17" x14ac:dyDescent="0.55000000000000004">
      <c r="A32" s="9"/>
      <c r="B32" s="9">
        <v>1</v>
      </c>
      <c r="C32" s="9">
        <v>2</v>
      </c>
      <c r="D32" s="9">
        <v>3</v>
      </c>
      <c r="E32" s="9">
        <v>4</v>
      </c>
      <c r="F32" s="9">
        <v>5</v>
      </c>
      <c r="G32" s="9">
        <v>6</v>
      </c>
      <c r="H32" s="9">
        <v>7</v>
      </c>
      <c r="I32" s="9"/>
      <c r="J32" s="9"/>
      <c r="K32" s="9"/>
    </row>
    <row r="33" spans="1:11" x14ac:dyDescent="0.55000000000000004">
      <c r="A33" s="9" t="s">
        <v>40</v>
      </c>
      <c r="B33" s="9"/>
      <c r="C33" s="9"/>
      <c r="D33" s="9"/>
      <c r="E33" s="9"/>
      <c r="F33" s="9">
        <v>16</v>
      </c>
      <c r="G33" s="9"/>
      <c r="H33" s="9"/>
      <c r="I33" s="9">
        <v>0.01</v>
      </c>
      <c r="J33" s="9"/>
      <c r="K33" s="9">
        <f>J33/(0.01*I33)</f>
        <v>0</v>
      </c>
    </row>
    <row r="34" spans="1:11" x14ac:dyDescent="0.55000000000000004">
      <c r="A34" s="9" t="s">
        <v>41</v>
      </c>
      <c r="B34" s="9"/>
      <c r="C34" s="9"/>
      <c r="D34" s="9"/>
      <c r="E34" s="9"/>
      <c r="F34" s="9">
        <v>21</v>
      </c>
      <c r="G34" s="9"/>
      <c r="H34" s="9"/>
      <c r="I34" s="19">
        <v>1E-4</v>
      </c>
      <c r="J34" s="9">
        <f>AVERAGE(F33:F34)</f>
        <v>18.5</v>
      </c>
      <c r="K34" s="9">
        <f>J34/(0.01*I34)</f>
        <v>18499999.999999996</v>
      </c>
    </row>
    <row r="35" spans="1:11" s="29" customFormat="1" ht="28.8" x14ac:dyDescent="0.55000000000000004">
      <c r="A35" s="21" t="s">
        <v>42</v>
      </c>
      <c r="B35" s="21">
        <v>1</v>
      </c>
      <c r="C35" s="21">
        <v>0.1</v>
      </c>
      <c r="D35" s="21">
        <v>0.01</v>
      </c>
      <c r="E35" s="21">
        <v>1E-3</v>
      </c>
      <c r="F35" s="21">
        <v>1E-4</v>
      </c>
      <c r="G35" s="21">
        <v>1.0000000000000001E-5</v>
      </c>
      <c r="H35" s="21">
        <v>9.9999999999999995E-7</v>
      </c>
      <c r="I35" s="21"/>
      <c r="J35" s="21"/>
      <c r="K35" s="21"/>
    </row>
    <row r="36" spans="1:11" x14ac:dyDescent="0.55000000000000004">
      <c r="A36" s="21"/>
      <c r="B36" s="82" t="s">
        <v>54</v>
      </c>
      <c r="C36" s="83"/>
      <c r="D36" s="83"/>
      <c r="E36" s="83"/>
      <c r="F36" s="83"/>
      <c r="G36" s="83"/>
      <c r="H36" s="83"/>
      <c r="I36" s="9"/>
      <c r="J36" s="9"/>
      <c r="K36" s="9"/>
    </row>
    <row r="37" spans="1:11" x14ac:dyDescent="0.55000000000000004">
      <c r="A37" s="9"/>
      <c r="B37" s="9">
        <v>1</v>
      </c>
      <c r="C37" s="9">
        <v>2</v>
      </c>
      <c r="D37" s="9">
        <v>3</v>
      </c>
      <c r="E37" s="9">
        <v>4</v>
      </c>
      <c r="F37" s="9">
        <v>5</v>
      </c>
      <c r="G37" s="9">
        <v>6</v>
      </c>
      <c r="H37" s="9">
        <v>7</v>
      </c>
      <c r="I37" s="9"/>
      <c r="J37" s="9"/>
      <c r="K37" s="9"/>
    </row>
    <row r="38" spans="1:11" x14ac:dyDescent="0.55000000000000004">
      <c r="A38" s="9" t="s">
        <v>40</v>
      </c>
      <c r="B38" s="9"/>
      <c r="C38" s="9"/>
      <c r="D38" s="9"/>
      <c r="E38" s="9"/>
      <c r="F38" s="9">
        <v>28</v>
      </c>
      <c r="G38" s="9"/>
      <c r="H38" s="9"/>
      <c r="I38" s="9">
        <v>0.01</v>
      </c>
      <c r="J38" s="9">
        <f>(D38+D39)/2</f>
        <v>0</v>
      </c>
      <c r="K38" s="9">
        <f>J38/(0.01*I38)</f>
        <v>0</v>
      </c>
    </row>
    <row r="39" spans="1:11" x14ac:dyDescent="0.55000000000000004">
      <c r="A39" s="9" t="s">
        <v>41</v>
      </c>
      <c r="B39" s="9"/>
      <c r="C39" s="9"/>
      <c r="D39" s="9"/>
      <c r="E39" s="9"/>
      <c r="F39" s="9">
        <v>21</v>
      </c>
      <c r="G39" s="9"/>
      <c r="H39" s="9"/>
      <c r="I39" s="19">
        <v>1E-4</v>
      </c>
      <c r="J39" s="9">
        <f>AVERAGE(F38:F39)</f>
        <v>24.5</v>
      </c>
      <c r="K39" s="9">
        <f>J39/(0.01*I39)</f>
        <v>24499999.999999996</v>
      </c>
    </row>
    <row r="40" spans="1:11" s="29" customFormat="1" ht="28.8" x14ac:dyDescent="0.55000000000000004">
      <c r="A40" s="21" t="s">
        <v>42</v>
      </c>
      <c r="B40" s="21">
        <v>1</v>
      </c>
      <c r="C40" s="21">
        <v>0.1</v>
      </c>
      <c r="D40" s="21">
        <v>0.01</v>
      </c>
      <c r="E40" s="21">
        <v>1E-3</v>
      </c>
      <c r="F40" s="21">
        <v>1E-4</v>
      </c>
      <c r="G40" s="21">
        <v>1.0000000000000001E-5</v>
      </c>
      <c r="H40" s="21">
        <v>9.9999999999999995E-7</v>
      </c>
      <c r="I40" s="21"/>
      <c r="J40" s="21"/>
      <c r="K40" s="21"/>
    </row>
    <row r="41" spans="1:11" ht="14.5" customHeight="1" x14ac:dyDescent="0.55000000000000004">
      <c r="A41" s="9"/>
      <c r="B41" s="82" t="s">
        <v>55</v>
      </c>
      <c r="C41" s="83"/>
      <c r="D41" s="83"/>
      <c r="E41" s="83"/>
      <c r="F41" s="83"/>
      <c r="G41" s="83"/>
      <c r="H41" s="83"/>
      <c r="I41" s="31"/>
      <c r="J41" s="81" t="s">
        <v>37</v>
      </c>
      <c r="K41" s="77" t="s">
        <v>38</v>
      </c>
    </row>
    <row r="42" spans="1:11" x14ac:dyDescent="0.55000000000000004">
      <c r="A42" s="9"/>
      <c r="B42" s="9">
        <v>1</v>
      </c>
      <c r="C42" s="9">
        <v>2</v>
      </c>
      <c r="D42" s="9">
        <v>3</v>
      </c>
      <c r="E42" s="9">
        <v>4</v>
      </c>
      <c r="F42" s="9">
        <v>5</v>
      </c>
      <c r="G42" s="9">
        <v>6</v>
      </c>
      <c r="H42" s="9">
        <v>7</v>
      </c>
      <c r="I42" s="32"/>
      <c r="J42" s="81"/>
      <c r="K42" s="77"/>
    </row>
    <row r="43" spans="1:11" x14ac:dyDescent="0.55000000000000004">
      <c r="A43" s="9" t="s">
        <v>40</v>
      </c>
      <c r="B43" s="9"/>
      <c r="C43" s="9"/>
      <c r="D43" s="9"/>
      <c r="E43" s="9"/>
      <c r="F43" s="9">
        <v>20</v>
      </c>
      <c r="G43" s="9"/>
      <c r="H43" s="9"/>
      <c r="I43" s="9">
        <v>0.01</v>
      </c>
      <c r="J43" s="9">
        <f>(D43+D44)/2</f>
        <v>0</v>
      </c>
      <c r="K43" s="9">
        <f>J43/(0.01*I43)</f>
        <v>0</v>
      </c>
    </row>
    <row r="44" spans="1:11" x14ac:dyDescent="0.55000000000000004">
      <c r="A44" s="9" t="s">
        <v>41</v>
      </c>
      <c r="B44" s="9"/>
      <c r="C44" s="9"/>
      <c r="D44" s="9"/>
      <c r="E44" s="9"/>
      <c r="F44" s="9">
        <v>26</v>
      </c>
      <c r="G44" s="9"/>
      <c r="H44" s="9"/>
      <c r="I44" s="19">
        <v>1E-4</v>
      </c>
      <c r="J44" s="9">
        <f>AVERAGE(F43:F44)</f>
        <v>23</v>
      </c>
      <c r="K44" s="9">
        <f>J44/(0.01*I44)</f>
        <v>22999999.999999996</v>
      </c>
    </row>
    <row r="45" spans="1:11" s="29" customFormat="1" ht="28.8" x14ac:dyDescent="0.55000000000000004">
      <c r="A45" s="21" t="s">
        <v>42</v>
      </c>
      <c r="B45" s="21">
        <v>1</v>
      </c>
      <c r="C45" s="21">
        <v>0.1</v>
      </c>
      <c r="D45" s="21">
        <v>0.01</v>
      </c>
      <c r="E45" s="21">
        <v>1E-3</v>
      </c>
      <c r="F45" s="21">
        <v>1E-4</v>
      </c>
      <c r="G45" s="21">
        <v>1.0000000000000001E-5</v>
      </c>
      <c r="H45" s="21">
        <v>9.9999999999999995E-7</v>
      </c>
      <c r="I45" s="21"/>
      <c r="J45" s="21"/>
      <c r="K45" s="21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28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A358-050E-4937-BC86-43C8DE77A1D4}">
  <dimension ref="A1:Q91"/>
  <sheetViews>
    <sheetView zoomScale="73" zoomScaleNormal="73" workbookViewId="0">
      <selection activeCell="E23" sqref="E23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ht="14.4" customHeight="1" x14ac:dyDescent="0.55000000000000004">
      <c r="A1" s="71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70"/>
      <c r="M1" s="91" t="s">
        <v>89</v>
      </c>
      <c r="N1" s="80" t="s">
        <v>36</v>
      </c>
      <c r="O1" s="81" t="s">
        <v>37</v>
      </c>
      <c r="P1" s="77" t="s">
        <v>38</v>
      </c>
      <c r="Q1" s="72"/>
    </row>
    <row r="2" spans="1:17" x14ac:dyDescent="0.55000000000000004">
      <c r="A2" s="71"/>
      <c r="B2" s="71">
        <v>1</v>
      </c>
      <c r="C2" s="71">
        <v>2</v>
      </c>
      <c r="D2" s="71">
        <v>3</v>
      </c>
      <c r="E2" s="71">
        <v>4</v>
      </c>
      <c r="F2" s="71">
        <v>5</v>
      </c>
      <c r="G2" s="71">
        <v>6</v>
      </c>
      <c r="H2" s="71">
        <v>7</v>
      </c>
      <c r="I2" s="77"/>
      <c r="J2" s="81"/>
      <c r="K2" s="77"/>
      <c r="L2" s="69"/>
      <c r="M2" s="92"/>
      <c r="N2" s="77"/>
      <c r="O2" s="81"/>
      <c r="P2" s="77"/>
      <c r="Q2" s="72" t="s">
        <v>39</v>
      </c>
    </row>
    <row r="3" spans="1:17" x14ac:dyDescent="0.55000000000000004">
      <c r="A3" s="71" t="s">
        <v>40</v>
      </c>
      <c r="B3" s="71"/>
      <c r="C3" s="71"/>
      <c r="D3" s="71"/>
      <c r="E3" s="71"/>
      <c r="F3" s="71"/>
      <c r="G3" s="71"/>
      <c r="H3" s="71"/>
      <c r="I3" s="71">
        <v>0.01</v>
      </c>
      <c r="J3" s="71" t="e">
        <f>AVERAGE(D3:D4)</f>
        <v>#DIV/0!</v>
      </c>
      <c r="K3" s="71" t="e">
        <f>J3/(0.01*I3)</f>
        <v>#DIV/0!</v>
      </c>
      <c r="L3" s="71"/>
      <c r="M3" s="92"/>
      <c r="N3" s="72"/>
      <c r="O3" s="72">
        <f>AVERAGE(D19,D21,D23)</f>
        <v>0.5</v>
      </c>
      <c r="P3">
        <f>AVERAGE(E19,E21,E23)</f>
        <v>1.6666666666666667</v>
      </c>
      <c r="Q3" s="72">
        <f>STDEV(E19,E21,E23)</f>
        <v>1.666666666666667</v>
      </c>
    </row>
    <row r="4" spans="1:17" x14ac:dyDescent="0.55000000000000004">
      <c r="A4" s="71" t="s">
        <v>41</v>
      </c>
      <c r="B4" s="71"/>
      <c r="C4" s="71"/>
      <c r="D4" s="71"/>
      <c r="E4" s="71"/>
      <c r="F4" s="71"/>
      <c r="G4" s="71"/>
      <c r="H4" s="71"/>
      <c r="I4" s="71">
        <v>1</v>
      </c>
      <c r="J4" s="71" t="e">
        <f>AVERAGE(B3:B4)</f>
        <v>#DIV/0!</v>
      </c>
      <c r="K4" s="71" t="e">
        <f>J4/(0.01*I4)</f>
        <v>#DIV/0!</v>
      </c>
      <c r="L4" s="71"/>
      <c r="M4" s="93"/>
      <c r="N4" s="72"/>
      <c r="O4" s="72"/>
      <c r="P4" s="72"/>
      <c r="Q4" s="72"/>
    </row>
    <row r="5" spans="1:17" s="29" customFormat="1" ht="28.8" x14ac:dyDescent="0.55000000000000004">
      <c r="A5" s="69" t="s">
        <v>42</v>
      </c>
      <c r="B5" s="69">
        <v>1</v>
      </c>
      <c r="C5" s="69">
        <v>0.1</v>
      </c>
      <c r="D5" s="69">
        <v>0.01</v>
      </c>
      <c r="E5" s="69">
        <v>1E-3</v>
      </c>
      <c r="F5" s="69">
        <v>1E-4</v>
      </c>
      <c r="G5" s="69">
        <v>1.0000000000000001E-5</v>
      </c>
      <c r="H5" s="69">
        <v>9.9999999999999995E-7</v>
      </c>
      <c r="I5" s="69"/>
      <c r="J5" s="69"/>
      <c r="K5" s="69"/>
      <c r="L5" s="69"/>
      <c r="M5" s="69"/>
      <c r="N5" s="69"/>
      <c r="O5" s="69"/>
      <c r="P5" s="69"/>
      <c r="Q5" s="69"/>
    </row>
    <row r="6" spans="1:17" ht="14.5" customHeight="1" x14ac:dyDescent="0.55000000000000004">
      <c r="A6" s="71"/>
      <c r="B6" s="79" t="s">
        <v>46</v>
      </c>
      <c r="C6" s="79"/>
      <c r="D6" s="79"/>
      <c r="E6" s="79"/>
      <c r="F6" s="79"/>
      <c r="G6" s="79"/>
      <c r="H6" s="79"/>
      <c r="I6" s="71"/>
      <c r="J6" s="71"/>
      <c r="K6" s="71"/>
      <c r="L6" s="71"/>
      <c r="M6" s="88" t="s">
        <v>90</v>
      </c>
      <c r="N6" s="80" t="s">
        <v>36</v>
      </c>
      <c r="O6" s="81" t="s">
        <v>37</v>
      </c>
      <c r="P6" s="77" t="s">
        <v>38</v>
      </c>
      <c r="Q6" s="71"/>
    </row>
    <row r="7" spans="1:17" x14ac:dyDescent="0.55000000000000004">
      <c r="A7" s="71"/>
      <c r="B7" s="71">
        <v>1</v>
      </c>
      <c r="C7" s="71">
        <v>2</v>
      </c>
      <c r="D7" s="71">
        <v>3</v>
      </c>
      <c r="E7" s="71">
        <v>4</v>
      </c>
      <c r="F7" s="71">
        <v>5</v>
      </c>
      <c r="G7" s="71">
        <v>6</v>
      </c>
      <c r="H7" s="71">
        <v>7</v>
      </c>
      <c r="I7" s="71"/>
      <c r="J7" s="71"/>
      <c r="K7" s="71"/>
      <c r="L7" s="71"/>
      <c r="M7" s="89"/>
      <c r="N7" s="77"/>
      <c r="O7" s="81"/>
      <c r="P7" s="77"/>
      <c r="Q7" s="71" t="s">
        <v>39</v>
      </c>
    </row>
    <row r="8" spans="1:17" ht="14.5" customHeight="1" x14ac:dyDescent="0.55000000000000004">
      <c r="A8" s="71" t="s">
        <v>40</v>
      </c>
      <c r="B8" s="71"/>
      <c r="D8" s="71"/>
      <c r="E8" s="71"/>
      <c r="F8" s="71"/>
      <c r="G8" s="71"/>
      <c r="H8" s="71"/>
      <c r="I8" s="71">
        <v>0.01</v>
      </c>
      <c r="J8" s="71" t="e">
        <f>AVERAGE(D8:D9)</f>
        <v>#DIV/0!</v>
      </c>
      <c r="K8" s="71" t="e">
        <f>J8/(0.01*I8)</f>
        <v>#DIV/0!</v>
      </c>
      <c r="L8" s="71"/>
      <c r="M8" s="89"/>
      <c r="N8" s="71"/>
      <c r="O8" s="71">
        <f>AVERAGE(C25,C26,C27)</f>
        <v>0</v>
      </c>
      <c r="P8">
        <f>AVERAGE(D25,D26,D27)</f>
        <v>0</v>
      </c>
      <c r="Q8" s="71">
        <f>STDEV(E25,E26,E27)</f>
        <v>0</v>
      </c>
    </row>
    <row r="9" spans="1:17" x14ac:dyDescent="0.55000000000000004">
      <c r="A9" s="71" t="s">
        <v>41</v>
      </c>
      <c r="B9" s="71"/>
      <c r="D9" s="71"/>
      <c r="E9" s="71"/>
      <c r="F9" s="71"/>
      <c r="G9" s="71"/>
      <c r="H9" s="71"/>
      <c r="I9" s="71">
        <v>1</v>
      </c>
      <c r="J9" s="30" t="e">
        <f>AVERAGE(B8:B9)</f>
        <v>#DIV/0!</v>
      </c>
      <c r="K9" s="71" t="e">
        <f>J9/(0.01*I9)</f>
        <v>#DIV/0!</v>
      </c>
      <c r="L9" s="71"/>
      <c r="M9" s="90"/>
      <c r="N9" s="71"/>
      <c r="O9" s="71"/>
      <c r="P9" s="71"/>
      <c r="Q9" s="71"/>
    </row>
    <row r="10" spans="1:17" s="29" customFormat="1" ht="28.8" x14ac:dyDescent="0.55000000000000004">
      <c r="A10" s="69" t="s">
        <v>42</v>
      </c>
      <c r="B10" s="69">
        <v>1</v>
      </c>
      <c r="C10" s="69">
        <v>0.1</v>
      </c>
      <c r="D10" s="69">
        <v>0.01</v>
      </c>
      <c r="E10" s="69">
        <v>1E-3</v>
      </c>
      <c r="F10" s="69">
        <v>1E-4</v>
      </c>
      <c r="G10" s="69">
        <v>1.0000000000000001E-5</v>
      </c>
      <c r="H10" s="69">
        <v>9.9999999999999995E-7</v>
      </c>
      <c r="I10" s="69"/>
      <c r="J10" s="69"/>
      <c r="K10" s="69"/>
      <c r="L10" s="69"/>
      <c r="M10" s="69"/>
      <c r="N10" s="69"/>
      <c r="O10" s="69"/>
      <c r="P10" s="69"/>
      <c r="Q10" s="69"/>
    </row>
    <row r="11" spans="1:17" x14ac:dyDescent="0.55000000000000004">
      <c r="A11" s="69"/>
      <c r="B11" s="79" t="s">
        <v>48</v>
      </c>
      <c r="C11" s="79"/>
      <c r="D11" s="79"/>
      <c r="E11" s="79"/>
      <c r="F11" s="79"/>
      <c r="G11" s="79"/>
      <c r="H11" s="79"/>
      <c r="I11" s="71"/>
      <c r="J11" s="71"/>
      <c r="K11" s="71"/>
      <c r="L11" s="71"/>
      <c r="M11" s="85" t="s">
        <v>49</v>
      </c>
      <c r="N11" s="80" t="s">
        <v>36</v>
      </c>
      <c r="O11" s="81" t="s">
        <v>37</v>
      </c>
      <c r="P11" s="77" t="s">
        <v>38</v>
      </c>
      <c r="Q11" s="71"/>
    </row>
    <row r="12" spans="1:17" x14ac:dyDescent="0.55000000000000004">
      <c r="A12" s="71"/>
      <c r="B12" s="71">
        <v>1</v>
      </c>
      <c r="C12" s="71">
        <v>2</v>
      </c>
      <c r="D12" s="71">
        <v>3</v>
      </c>
      <c r="E12" s="71">
        <v>4</v>
      </c>
      <c r="F12" s="71">
        <v>5</v>
      </c>
      <c r="G12" s="71">
        <v>6</v>
      </c>
      <c r="H12" s="71">
        <v>7</v>
      </c>
      <c r="I12" s="71"/>
      <c r="J12" s="71"/>
      <c r="K12" s="71"/>
      <c r="L12" s="71"/>
      <c r="M12" s="86"/>
      <c r="N12" s="77"/>
      <c r="O12" s="81"/>
      <c r="P12" s="77"/>
      <c r="Q12" s="71" t="s">
        <v>39</v>
      </c>
    </row>
    <row r="13" spans="1:17" x14ac:dyDescent="0.55000000000000004">
      <c r="A13" s="71" t="s">
        <v>40</v>
      </c>
      <c r="B13" s="71" t="s">
        <v>76</v>
      </c>
      <c r="D13" s="71"/>
      <c r="E13" s="71"/>
      <c r="F13" s="71"/>
      <c r="G13" s="71"/>
      <c r="H13" s="71"/>
      <c r="I13" s="71">
        <v>0.01</v>
      </c>
      <c r="J13" s="71" t="e">
        <f>AVERAGE(D13:D14)</f>
        <v>#DIV/0!</v>
      </c>
      <c r="K13" s="71" t="e">
        <f>J13/(0.01*I13)</f>
        <v>#DIV/0!</v>
      </c>
      <c r="L13" s="71"/>
      <c r="M13" s="86"/>
      <c r="N13" s="71">
        <v>0.01</v>
      </c>
      <c r="O13" s="71">
        <v>0</v>
      </c>
      <c r="P13" s="71">
        <v>0</v>
      </c>
      <c r="Q13" s="71">
        <v>0</v>
      </c>
    </row>
    <row r="14" spans="1:17" x14ac:dyDescent="0.55000000000000004">
      <c r="A14" s="71" t="s">
        <v>41</v>
      </c>
      <c r="B14" s="71"/>
      <c r="D14" s="71"/>
      <c r="E14" s="71"/>
      <c r="F14" s="71"/>
      <c r="G14" s="71"/>
      <c r="H14" s="71"/>
      <c r="I14" s="71">
        <v>1</v>
      </c>
      <c r="J14" s="71" t="e">
        <f>AVERAGE(B13:B14)</f>
        <v>#DIV/0!</v>
      </c>
      <c r="K14" s="71" t="e">
        <f>J14/(0.01*I14)</f>
        <v>#DIV/0!</v>
      </c>
      <c r="L14" s="71"/>
      <c r="M14" s="87"/>
      <c r="N14" s="71">
        <v>1E-4</v>
      </c>
      <c r="O14" s="71">
        <v>0</v>
      </c>
      <c r="P14" s="71">
        <v>0</v>
      </c>
      <c r="Q14" s="71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69"/>
      <c r="M15" s="69"/>
      <c r="N15" s="69"/>
      <c r="O15" s="69"/>
      <c r="P15" s="69"/>
      <c r="Q15" s="69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71"/>
      <c r="N16" s="71"/>
      <c r="O16" s="71"/>
      <c r="P16" s="71"/>
      <c r="Q16" s="71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71"/>
    </row>
    <row r="18" spans="1:17" x14ac:dyDescent="0.55000000000000004">
      <c r="A18" s="50"/>
      <c r="B18" s="71" t="s">
        <v>64</v>
      </c>
      <c r="C18" s="71" t="s">
        <v>65</v>
      </c>
      <c r="D18" s="71" t="s">
        <v>37</v>
      </c>
      <c r="E18" s="71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80</v>
      </c>
      <c r="C19" s="71">
        <v>1</v>
      </c>
      <c r="D19">
        <f>AVERAGE(C19:C20)</f>
        <v>0.5</v>
      </c>
      <c r="E19">
        <f>D19/0.3</f>
        <v>1.6666666666666667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81</v>
      </c>
      <c r="C20" s="71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82</v>
      </c>
      <c r="C21" s="71">
        <v>1</v>
      </c>
      <c r="D21" s="29">
        <f>AVERAGE(C21:C22)</f>
        <v>1</v>
      </c>
      <c r="E21" s="29">
        <f>D21/0.3</f>
        <v>3.3333333333333335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83</v>
      </c>
      <c r="C22" s="71">
        <v>1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84</v>
      </c>
      <c r="C23">
        <v>0</v>
      </c>
      <c r="D23">
        <f>AVERAGE(C23:C24)</f>
        <v>0</v>
      </c>
      <c r="E23">
        <f>D23/0.3</f>
        <v>0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85</v>
      </c>
      <c r="C24" s="71">
        <v>0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 t="s">
        <v>86</v>
      </c>
      <c r="B25" t="s">
        <v>67</v>
      </c>
      <c r="C25">
        <v>0</v>
      </c>
      <c r="D25">
        <v>0</v>
      </c>
      <c r="E25">
        <v>0</v>
      </c>
      <c r="F25" s="49"/>
      <c r="G25" s="49"/>
      <c r="H25" s="49"/>
      <c r="I25" s="49"/>
      <c r="J25" s="49"/>
      <c r="K25" s="49"/>
    </row>
    <row r="26" spans="1:17" x14ac:dyDescent="0.55000000000000004">
      <c r="A26" s="50" t="s">
        <v>87</v>
      </c>
      <c r="B26" s="29" t="s">
        <v>68</v>
      </c>
      <c r="C26" s="29">
        <v>0</v>
      </c>
      <c r="D26" s="29">
        <v>0</v>
      </c>
      <c r="E26" s="29">
        <v>0</v>
      </c>
      <c r="F26" s="54"/>
      <c r="G26" s="54"/>
      <c r="H26" s="54"/>
      <c r="I26" s="50"/>
      <c r="J26" s="50"/>
      <c r="K26" s="50"/>
    </row>
    <row r="27" spans="1:17" x14ac:dyDescent="0.55000000000000004">
      <c r="A27" s="50" t="s">
        <v>88</v>
      </c>
      <c r="B27" t="s">
        <v>69</v>
      </c>
      <c r="C27">
        <v>0</v>
      </c>
      <c r="D27">
        <v>0</v>
      </c>
      <c r="E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>
        <v>0</v>
      </c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N1:N2"/>
    <mergeCell ref="B11:H11"/>
    <mergeCell ref="M11:M14"/>
    <mergeCell ref="N11:N12"/>
    <mergeCell ref="O11:O12"/>
    <mergeCell ref="P11:P12"/>
    <mergeCell ref="B17:H17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7AF47-A193-4BA1-B614-FFE1C6046F94}">
  <dimension ref="A1:Q91"/>
  <sheetViews>
    <sheetView zoomScale="73" zoomScaleNormal="73" workbookViewId="0">
      <selection activeCell="L22" sqref="L22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ht="14.4" customHeight="1" x14ac:dyDescent="0.55000000000000004">
      <c r="A1" s="75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74"/>
      <c r="M1" s="91" t="s">
        <v>89</v>
      </c>
      <c r="N1" s="80" t="s">
        <v>36</v>
      </c>
      <c r="O1" s="81" t="s">
        <v>37</v>
      </c>
      <c r="P1" s="77" t="s">
        <v>38</v>
      </c>
      <c r="Q1" s="75"/>
    </row>
    <row r="2" spans="1:17" x14ac:dyDescent="0.55000000000000004">
      <c r="A2" s="75"/>
      <c r="B2" s="75">
        <v>1</v>
      </c>
      <c r="C2" s="75">
        <v>2</v>
      </c>
      <c r="D2" s="75">
        <v>3</v>
      </c>
      <c r="E2" s="75">
        <v>4</v>
      </c>
      <c r="F2" s="75">
        <v>5</v>
      </c>
      <c r="G2" s="75">
        <v>6</v>
      </c>
      <c r="H2" s="75">
        <v>7</v>
      </c>
      <c r="I2" s="77"/>
      <c r="J2" s="81"/>
      <c r="K2" s="77"/>
      <c r="L2" s="73"/>
      <c r="M2" s="92"/>
      <c r="N2" s="77"/>
      <c r="O2" s="81"/>
      <c r="P2" s="77"/>
      <c r="Q2" s="75" t="s">
        <v>39</v>
      </c>
    </row>
    <row r="3" spans="1:17" x14ac:dyDescent="0.55000000000000004">
      <c r="A3" s="75" t="s">
        <v>40</v>
      </c>
      <c r="B3" s="75"/>
      <c r="C3" s="75"/>
      <c r="D3" s="75"/>
      <c r="E3" s="75"/>
      <c r="F3" s="75"/>
      <c r="G3" s="75"/>
      <c r="H3" s="75"/>
      <c r="I3" s="75">
        <v>0.01</v>
      </c>
      <c r="J3" s="75" t="e">
        <f>AVERAGE(D3:D4)</f>
        <v>#DIV/0!</v>
      </c>
      <c r="K3" s="75" t="e">
        <f>J3/(0.01*I3)</f>
        <v>#DIV/0!</v>
      </c>
      <c r="L3" s="75"/>
      <c r="M3" s="92"/>
      <c r="N3" s="75"/>
      <c r="O3" s="75">
        <f>AVERAGE(D19,D21,D23)</f>
        <v>0</v>
      </c>
      <c r="P3">
        <f>AVERAGE(E19,E21,E23)</f>
        <v>0</v>
      </c>
      <c r="Q3" s="75">
        <f>STDEV(E19,E21,E23)</f>
        <v>0</v>
      </c>
    </row>
    <row r="4" spans="1:17" x14ac:dyDescent="0.55000000000000004">
      <c r="A4" s="75" t="s">
        <v>41</v>
      </c>
      <c r="B4" s="75"/>
      <c r="C4" s="75"/>
      <c r="D4" s="75"/>
      <c r="E4" s="75"/>
      <c r="F4" s="75"/>
      <c r="G4" s="75"/>
      <c r="H4" s="75"/>
      <c r="I4" s="75">
        <v>1</v>
      </c>
      <c r="J4" s="75" t="e">
        <f>AVERAGE(B3:B4)</f>
        <v>#DIV/0!</v>
      </c>
      <c r="K4" s="75" t="e">
        <f>J4/(0.01*I4)</f>
        <v>#DIV/0!</v>
      </c>
      <c r="L4" s="75"/>
      <c r="M4" s="93"/>
      <c r="N4" s="75"/>
      <c r="O4" s="75"/>
      <c r="P4" s="75"/>
      <c r="Q4" s="75"/>
    </row>
    <row r="5" spans="1:17" s="29" customFormat="1" ht="28.8" x14ac:dyDescent="0.55000000000000004">
      <c r="A5" s="73" t="s">
        <v>42</v>
      </c>
      <c r="B5" s="73">
        <v>1</v>
      </c>
      <c r="C5" s="73">
        <v>0.1</v>
      </c>
      <c r="D5" s="73">
        <v>0.01</v>
      </c>
      <c r="E5" s="73">
        <v>1E-3</v>
      </c>
      <c r="F5" s="73">
        <v>1E-4</v>
      </c>
      <c r="G5" s="73">
        <v>1.0000000000000001E-5</v>
      </c>
      <c r="H5" s="73">
        <v>9.9999999999999995E-7</v>
      </c>
      <c r="I5" s="73"/>
      <c r="J5" s="73"/>
      <c r="K5" s="73"/>
      <c r="L5" s="73"/>
      <c r="M5" s="73"/>
      <c r="N5" s="73"/>
      <c r="O5" s="73"/>
      <c r="P5" s="73"/>
      <c r="Q5" s="73"/>
    </row>
    <row r="6" spans="1:17" ht="14.5" customHeight="1" x14ac:dyDescent="0.55000000000000004">
      <c r="A6" s="75"/>
      <c r="B6" s="79" t="s">
        <v>46</v>
      </c>
      <c r="C6" s="79"/>
      <c r="D6" s="79"/>
      <c r="E6" s="79"/>
      <c r="F6" s="79"/>
      <c r="G6" s="79"/>
      <c r="H6" s="79"/>
      <c r="I6" s="75"/>
      <c r="J6" s="75"/>
      <c r="K6" s="75"/>
      <c r="L6" s="75"/>
      <c r="M6" s="88" t="s">
        <v>90</v>
      </c>
      <c r="N6" s="80" t="s">
        <v>36</v>
      </c>
      <c r="O6" s="81" t="s">
        <v>37</v>
      </c>
      <c r="P6" s="77" t="s">
        <v>38</v>
      </c>
      <c r="Q6" s="75"/>
    </row>
    <row r="7" spans="1:17" x14ac:dyDescent="0.55000000000000004">
      <c r="A7" s="75"/>
      <c r="B7" s="75">
        <v>1</v>
      </c>
      <c r="C7" s="75">
        <v>2</v>
      </c>
      <c r="D7" s="75">
        <v>3</v>
      </c>
      <c r="E7" s="75">
        <v>4</v>
      </c>
      <c r="F7" s="75">
        <v>5</v>
      </c>
      <c r="G7" s="75">
        <v>6</v>
      </c>
      <c r="H7" s="75">
        <v>7</v>
      </c>
      <c r="I7" s="75"/>
      <c r="J7" s="75"/>
      <c r="K7" s="75"/>
      <c r="L7" s="75"/>
      <c r="M7" s="89"/>
      <c r="N7" s="77"/>
      <c r="O7" s="81"/>
      <c r="P7" s="77"/>
      <c r="Q7" s="75" t="s">
        <v>39</v>
      </c>
    </row>
    <row r="8" spans="1:17" ht="14.5" customHeight="1" x14ac:dyDescent="0.55000000000000004">
      <c r="A8" s="75" t="s">
        <v>40</v>
      </c>
      <c r="B8" s="75"/>
      <c r="D8" s="75"/>
      <c r="E8" s="75"/>
      <c r="F8" s="75"/>
      <c r="G8" s="75"/>
      <c r="H8" s="75"/>
      <c r="I8" s="75">
        <v>0.01</v>
      </c>
      <c r="J8" s="75" t="e">
        <f>AVERAGE(D8:D9)</f>
        <v>#DIV/0!</v>
      </c>
      <c r="K8" s="75" t="e">
        <f>J8/(0.01*I8)</f>
        <v>#DIV/0!</v>
      </c>
      <c r="L8" s="75"/>
      <c r="M8" s="89"/>
      <c r="N8" s="75"/>
      <c r="O8" s="75">
        <f>AVERAGE(C25,C26,C27)</f>
        <v>0</v>
      </c>
      <c r="P8">
        <f>AVERAGE(D25,D26,D27)</f>
        <v>0</v>
      </c>
      <c r="Q8" s="75">
        <f>STDEV(E25,E26,E27)</f>
        <v>0</v>
      </c>
    </row>
    <row r="9" spans="1:17" x14ac:dyDescent="0.55000000000000004">
      <c r="A9" s="75" t="s">
        <v>41</v>
      </c>
      <c r="B9" s="75"/>
      <c r="D9" s="75"/>
      <c r="E9" s="75"/>
      <c r="F9" s="75"/>
      <c r="G9" s="75"/>
      <c r="H9" s="75"/>
      <c r="I9" s="75">
        <v>1</v>
      </c>
      <c r="J9" s="30" t="e">
        <f>AVERAGE(B8:B9)</f>
        <v>#DIV/0!</v>
      </c>
      <c r="K9" s="75" t="e">
        <f>J9/(0.01*I9)</f>
        <v>#DIV/0!</v>
      </c>
      <c r="L9" s="75"/>
      <c r="M9" s="90"/>
      <c r="N9" s="75"/>
      <c r="O9" s="75"/>
      <c r="P9" s="75"/>
      <c r="Q9" s="75"/>
    </row>
    <row r="10" spans="1:17" s="29" customFormat="1" ht="28.8" x14ac:dyDescent="0.55000000000000004">
      <c r="A10" s="73" t="s">
        <v>42</v>
      </c>
      <c r="B10" s="73">
        <v>1</v>
      </c>
      <c r="C10" s="73">
        <v>0.1</v>
      </c>
      <c r="D10" s="73">
        <v>0.01</v>
      </c>
      <c r="E10" s="73">
        <v>1E-3</v>
      </c>
      <c r="F10" s="73">
        <v>1E-4</v>
      </c>
      <c r="G10" s="73">
        <v>1.0000000000000001E-5</v>
      </c>
      <c r="H10" s="73">
        <v>9.9999999999999995E-7</v>
      </c>
      <c r="I10" s="73"/>
      <c r="J10" s="73"/>
      <c r="K10" s="73"/>
      <c r="L10" s="73"/>
      <c r="M10" s="73"/>
      <c r="N10" s="73"/>
      <c r="O10" s="73"/>
      <c r="P10" s="73"/>
      <c r="Q10" s="73"/>
    </row>
    <row r="11" spans="1:17" x14ac:dyDescent="0.55000000000000004">
      <c r="A11" s="73"/>
      <c r="B11" s="79" t="s">
        <v>48</v>
      </c>
      <c r="C11" s="79"/>
      <c r="D11" s="79"/>
      <c r="E11" s="79"/>
      <c r="F11" s="79"/>
      <c r="G11" s="79"/>
      <c r="H11" s="79"/>
      <c r="I11" s="75"/>
      <c r="J11" s="75"/>
      <c r="K11" s="75"/>
      <c r="L11" s="75"/>
      <c r="M11" s="85" t="s">
        <v>49</v>
      </c>
      <c r="N11" s="80" t="s">
        <v>36</v>
      </c>
      <c r="O11" s="81" t="s">
        <v>37</v>
      </c>
      <c r="P11" s="77" t="s">
        <v>38</v>
      </c>
      <c r="Q11" s="75"/>
    </row>
    <row r="12" spans="1:17" x14ac:dyDescent="0.55000000000000004">
      <c r="A12" s="75"/>
      <c r="B12" s="75">
        <v>1</v>
      </c>
      <c r="C12" s="75">
        <v>2</v>
      </c>
      <c r="D12" s="75">
        <v>3</v>
      </c>
      <c r="E12" s="75">
        <v>4</v>
      </c>
      <c r="F12" s="75">
        <v>5</v>
      </c>
      <c r="G12" s="75">
        <v>6</v>
      </c>
      <c r="H12" s="75">
        <v>7</v>
      </c>
      <c r="I12" s="75"/>
      <c r="J12" s="75"/>
      <c r="K12" s="75"/>
      <c r="L12" s="75"/>
      <c r="M12" s="86"/>
      <c r="N12" s="77"/>
      <c r="O12" s="81"/>
      <c r="P12" s="77"/>
      <c r="Q12" s="75" t="s">
        <v>39</v>
      </c>
    </row>
    <row r="13" spans="1:17" x14ac:dyDescent="0.55000000000000004">
      <c r="A13" s="75" t="s">
        <v>40</v>
      </c>
      <c r="B13" s="75" t="s">
        <v>76</v>
      </c>
      <c r="D13" s="75"/>
      <c r="E13" s="75"/>
      <c r="F13" s="75"/>
      <c r="G13" s="75"/>
      <c r="H13" s="75"/>
      <c r="I13" s="75">
        <v>0.01</v>
      </c>
      <c r="J13" s="75" t="e">
        <f>AVERAGE(D13:D14)</f>
        <v>#DIV/0!</v>
      </c>
      <c r="K13" s="75" t="e">
        <f>J13/(0.01*I13)</f>
        <v>#DIV/0!</v>
      </c>
      <c r="L13" s="75"/>
      <c r="M13" s="86"/>
      <c r="N13" s="75">
        <v>0.01</v>
      </c>
      <c r="O13" s="75">
        <v>0</v>
      </c>
      <c r="P13" s="75">
        <v>0</v>
      </c>
      <c r="Q13" s="75">
        <v>0</v>
      </c>
    </row>
    <row r="14" spans="1:17" x14ac:dyDescent="0.55000000000000004">
      <c r="A14" s="75" t="s">
        <v>41</v>
      </c>
      <c r="B14" s="75"/>
      <c r="D14" s="75"/>
      <c r="E14" s="75"/>
      <c r="F14" s="75"/>
      <c r="G14" s="75"/>
      <c r="H14" s="75"/>
      <c r="I14" s="75">
        <v>1</v>
      </c>
      <c r="J14" s="75" t="e">
        <f>AVERAGE(B13:B14)</f>
        <v>#DIV/0!</v>
      </c>
      <c r="K14" s="75" t="e">
        <f>J14/(0.01*I14)</f>
        <v>#DIV/0!</v>
      </c>
      <c r="L14" s="75"/>
      <c r="M14" s="87"/>
      <c r="N14" s="75">
        <v>1E-4</v>
      </c>
      <c r="O14" s="75">
        <v>0</v>
      </c>
      <c r="P14" s="75">
        <v>0</v>
      </c>
      <c r="Q14" s="75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73"/>
      <c r="M15" s="73"/>
      <c r="N15" s="73"/>
      <c r="O15" s="73"/>
      <c r="P15" s="73"/>
      <c r="Q15" s="73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75"/>
      <c r="N16" s="75"/>
      <c r="O16" s="75"/>
      <c r="P16" s="75"/>
      <c r="Q16" s="75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75"/>
    </row>
    <row r="18" spans="1:17" x14ac:dyDescent="0.55000000000000004">
      <c r="A18" s="50"/>
      <c r="B18" s="75" t="s">
        <v>64</v>
      </c>
      <c r="C18" s="75" t="s">
        <v>65</v>
      </c>
      <c r="D18" s="75" t="s">
        <v>37</v>
      </c>
      <c r="E18" s="75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80</v>
      </c>
      <c r="C19" s="75">
        <v>0</v>
      </c>
      <c r="D19">
        <f>AVERAGE(C19:C20)</f>
        <v>0</v>
      </c>
      <c r="E19">
        <f>D19/0.3</f>
        <v>0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81</v>
      </c>
      <c r="C20" s="75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82</v>
      </c>
      <c r="C21" s="75">
        <v>0</v>
      </c>
      <c r="D21" s="29">
        <f>AVERAGE(C21:C22)</f>
        <v>0</v>
      </c>
      <c r="E21" s="29">
        <f>D21/0.3</f>
        <v>0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83</v>
      </c>
      <c r="C22" s="75">
        <v>0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84</v>
      </c>
      <c r="C23">
        <v>0</v>
      </c>
      <c r="D23">
        <f>AVERAGE(C23:C24)</f>
        <v>0</v>
      </c>
      <c r="E23">
        <f>D23/0.3</f>
        <v>0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85</v>
      </c>
      <c r="C24" s="75">
        <v>0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 t="s">
        <v>86</v>
      </c>
      <c r="B25" t="s">
        <v>67</v>
      </c>
      <c r="C25">
        <v>0</v>
      </c>
      <c r="D25">
        <v>0</v>
      </c>
      <c r="E25">
        <v>0</v>
      </c>
      <c r="F25" s="49"/>
      <c r="G25" s="49"/>
      <c r="H25" s="49"/>
      <c r="I25" s="49"/>
      <c r="J25" s="49"/>
      <c r="K25" s="49"/>
    </row>
    <row r="26" spans="1:17" x14ac:dyDescent="0.55000000000000004">
      <c r="A26" s="50" t="s">
        <v>87</v>
      </c>
      <c r="B26" s="29" t="s">
        <v>68</v>
      </c>
      <c r="C26" s="29">
        <v>0</v>
      </c>
      <c r="D26" s="29">
        <v>0</v>
      </c>
      <c r="E26" s="29">
        <v>0</v>
      </c>
      <c r="F26" s="54"/>
      <c r="G26" s="54"/>
      <c r="H26" s="54"/>
      <c r="I26" s="50"/>
      <c r="J26" s="50"/>
      <c r="K26" s="50"/>
    </row>
    <row r="27" spans="1:17" x14ac:dyDescent="0.55000000000000004">
      <c r="A27" s="50" t="s">
        <v>88</v>
      </c>
      <c r="B27" t="s">
        <v>69</v>
      </c>
      <c r="C27">
        <v>0</v>
      </c>
      <c r="D27">
        <v>0</v>
      </c>
      <c r="E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>
        <v>0</v>
      </c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B17:H17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B11:H11"/>
    <mergeCell ref="M11:M14"/>
    <mergeCell ref="N11:N12"/>
    <mergeCell ref="O11:O12"/>
    <mergeCell ref="P11:P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0D2A2-09CC-4C53-A990-D238994F8218}">
  <dimension ref="A1:Q91"/>
  <sheetViews>
    <sheetView zoomScale="73" zoomScaleNormal="73" workbookViewId="0">
      <selection activeCell="M32" sqref="M32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ht="14.4" customHeight="1" x14ac:dyDescent="0.55000000000000004">
      <c r="A1" s="75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74"/>
      <c r="M1" s="91" t="s">
        <v>89</v>
      </c>
      <c r="N1" s="80" t="s">
        <v>36</v>
      </c>
      <c r="O1" s="81" t="s">
        <v>37</v>
      </c>
      <c r="P1" s="77" t="s">
        <v>38</v>
      </c>
      <c r="Q1" s="75"/>
    </row>
    <row r="2" spans="1:17" x14ac:dyDescent="0.55000000000000004">
      <c r="A2" s="75"/>
      <c r="B2" s="75">
        <v>1</v>
      </c>
      <c r="C2" s="75">
        <v>2</v>
      </c>
      <c r="D2" s="75">
        <v>3</v>
      </c>
      <c r="E2" s="75">
        <v>4</v>
      </c>
      <c r="F2" s="75">
        <v>5</v>
      </c>
      <c r="G2" s="75">
        <v>6</v>
      </c>
      <c r="H2" s="75">
        <v>7</v>
      </c>
      <c r="I2" s="77"/>
      <c r="J2" s="81"/>
      <c r="K2" s="77"/>
      <c r="L2" s="73"/>
      <c r="M2" s="92"/>
      <c r="N2" s="77"/>
      <c r="O2" s="81"/>
      <c r="P2" s="77"/>
      <c r="Q2" s="75" t="s">
        <v>39</v>
      </c>
    </row>
    <row r="3" spans="1:17" x14ac:dyDescent="0.55000000000000004">
      <c r="A3" s="75" t="s">
        <v>40</v>
      </c>
      <c r="B3" s="75"/>
      <c r="C3" s="75"/>
      <c r="D3" s="75"/>
      <c r="E3" s="75"/>
      <c r="F3" s="75"/>
      <c r="G3" s="75"/>
      <c r="H3" s="75"/>
      <c r="I3" s="75">
        <v>0.01</v>
      </c>
      <c r="J3" s="75" t="e">
        <f>AVERAGE(D3:D4)</f>
        <v>#DIV/0!</v>
      </c>
      <c r="K3" s="75" t="e">
        <f>J3/(0.01*I3)</f>
        <v>#DIV/0!</v>
      </c>
      <c r="L3" s="75"/>
      <c r="M3" s="92"/>
      <c r="N3" s="75"/>
      <c r="O3" s="75">
        <f>AVERAGE(D19,D21,D23)</f>
        <v>0</v>
      </c>
      <c r="P3">
        <f>AVERAGE(E19,E21,E23)</f>
        <v>0</v>
      </c>
      <c r="Q3" s="75">
        <f>STDEV(E19,E21,E23)</f>
        <v>0</v>
      </c>
    </row>
    <row r="4" spans="1:17" x14ac:dyDescent="0.55000000000000004">
      <c r="A4" s="75" t="s">
        <v>41</v>
      </c>
      <c r="B4" s="75"/>
      <c r="C4" s="75"/>
      <c r="D4" s="75"/>
      <c r="E4" s="75"/>
      <c r="F4" s="75"/>
      <c r="G4" s="75"/>
      <c r="H4" s="75"/>
      <c r="I4" s="75">
        <v>1</v>
      </c>
      <c r="J4" s="75" t="e">
        <f>AVERAGE(B3:B4)</f>
        <v>#DIV/0!</v>
      </c>
      <c r="K4" s="75" t="e">
        <f>J4/(0.01*I4)</f>
        <v>#DIV/0!</v>
      </c>
      <c r="L4" s="75"/>
      <c r="M4" s="93"/>
      <c r="N4" s="75"/>
      <c r="O4" s="75"/>
      <c r="P4" s="75"/>
      <c r="Q4" s="75"/>
    </row>
    <row r="5" spans="1:17" s="29" customFormat="1" ht="28.8" x14ac:dyDescent="0.55000000000000004">
      <c r="A5" s="73" t="s">
        <v>42</v>
      </c>
      <c r="B5" s="73">
        <v>1</v>
      </c>
      <c r="C5" s="73">
        <v>0.1</v>
      </c>
      <c r="D5" s="73">
        <v>0.01</v>
      </c>
      <c r="E5" s="73">
        <v>1E-3</v>
      </c>
      <c r="F5" s="73">
        <v>1E-4</v>
      </c>
      <c r="G5" s="73">
        <v>1.0000000000000001E-5</v>
      </c>
      <c r="H5" s="73">
        <v>9.9999999999999995E-7</v>
      </c>
      <c r="I5" s="73"/>
      <c r="J5" s="73"/>
      <c r="K5" s="73"/>
      <c r="L5" s="73"/>
      <c r="M5" s="73"/>
      <c r="N5" s="73"/>
      <c r="O5" s="73"/>
      <c r="P5" s="73"/>
      <c r="Q5" s="73"/>
    </row>
    <row r="6" spans="1:17" ht="14.5" customHeight="1" x14ac:dyDescent="0.55000000000000004">
      <c r="A6" s="75"/>
      <c r="B6" s="79" t="s">
        <v>46</v>
      </c>
      <c r="C6" s="79"/>
      <c r="D6" s="79"/>
      <c r="E6" s="79"/>
      <c r="F6" s="79"/>
      <c r="G6" s="79"/>
      <c r="H6" s="79"/>
      <c r="I6" s="75"/>
      <c r="J6" s="75"/>
      <c r="K6" s="75"/>
      <c r="L6" s="75"/>
      <c r="M6" s="88" t="s">
        <v>90</v>
      </c>
      <c r="N6" s="80" t="s">
        <v>36</v>
      </c>
      <c r="O6" s="81" t="s">
        <v>37</v>
      </c>
      <c r="P6" s="77" t="s">
        <v>38</v>
      </c>
      <c r="Q6" s="75"/>
    </row>
    <row r="7" spans="1:17" x14ac:dyDescent="0.55000000000000004">
      <c r="A7" s="75"/>
      <c r="B7" s="75">
        <v>1</v>
      </c>
      <c r="C7" s="75">
        <v>2</v>
      </c>
      <c r="D7" s="75">
        <v>3</v>
      </c>
      <c r="E7" s="75">
        <v>4</v>
      </c>
      <c r="F7" s="75">
        <v>5</v>
      </c>
      <c r="G7" s="75">
        <v>6</v>
      </c>
      <c r="H7" s="75">
        <v>7</v>
      </c>
      <c r="I7" s="75"/>
      <c r="J7" s="75"/>
      <c r="K7" s="75"/>
      <c r="L7" s="75"/>
      <c r="M7" s="89"/>
      <c r="N7" s="77"/>
      <c r="O7" s="81"/>
      <c r="P7" s="77"/>
      <c r="Q7" s="75" t="s">
        <v>39</v>
      </c>
    </row>
    <row r="8" spans="1:17" ht="14.5" customHeight="1" x14ac:dyDescent="0.55000000000000004">
      <c r="A8" s="75" t="s">
        <v>40</v>
      </c>
      <c r="B8" s="75"/>
      <c r="D8" s="75"/>
      <c r="E8" s="75"/>
      <c r="F8" s="75"/>
      <c r="G8" s="75"/>
      <c r="H8" s="75"/>
      <c r="I8" s="75">
        <v>0.01</v>
      </c>
      <c r="J8" s="75" t="e">
        <f>AVERAGE(D8:D9)</f>
        <v>#DIV/0!</v>
      </c>
      <c r="K8" s="75" t="e">
        <f>J8/(0.01*I8)</f>
        <v>#DIV/0!</v>
      </c>
      <c r="L8" s="75"/>
      <c r="M8" s="89"/>
      <c r="N8" s="75"/>
      <c r="O8" s="75">
        <f>AVERAGE(C25,C26,C27)</f>
        <v>0</v>
      </c>
      <c r="P8">
        <f>AVERAGE(D25,D26,D27)</f>
        <v>0</v>
      </c>
      <c r="Q8" s="75">
        <f>STDEV(E25,E26,E27)</f>
        <v>0</v>
      </c>
    </row>
    <row r="9" spans="1:17" x14ac:dyDescent="0.55000000000000004">
      <c r="A9" s="75" t="s">
        <v>41</v>
      </c>
      <c r="B9" s="75"/>
      <c r="D9" s="75"/>
      <c r="E9" s="75"/>
      <c r="F9" s="75"/>
      <c r="G9" s="75"/>
      <c r="H9" s="75"/>
      <c r="I9" s="75">
        <v>1</v>
      </c>
      <c r="J9" s="30" t="e">
        <f>AVERAGE(B8:B9)</f>
        <v>#DIV/0!</v>
      </c>
      <c r="K9" s="75" t="e">
        <f>J9/(0.01*I9)</f>
        <v>#DIV/0!</v>
      </c>
      <c r="L9" s="75"/>
      <c r="M9" s="90"/>
      <c r="N9" s="75"/>
      <c r="O9" s="75"/>
      <c r="P9" s="75"/>
      <c r="Q9" s="75"/>
    </row>
    <row r="10" spans="1:17" s="29" customFormat="1" ht="28.8" x14ac:dyDescent="0.55000000000000004">
      <c r="A10" s="73" t="s">
        <v>42</v>
      </c>
      <c r="B10" s="73">
        <v>1</v>
      </c>
      <c r="C10" s="73">
        <v>0.1</v>
      </c>
      <c r="D10" s="73">
        <v>0.01</v>
      </c>
      <c r="E10" s="73">
        <v>1E-3</v>
      </c>
      <c r="F10" s="73">
        <v>1E-4</v>
      </c>
      <c r="G10" s="73">
        <v>1.0000000000000001E-5</v>
      </c>
      <c r="H10" s="73">
        <v>9.9999999999999995E-7</v>
      </c>
      <c r="I10" s="73"/>
      <c r="J10" s="73"/>
      <c r="K10" s="73"/>
      <c r="L10" s="73"/>
      <c r="M10" s="73"/>
      <c r="N10" s="73"/>
      <c r="O10" s="73"/>
      <c r="P10" s="73"/>
      <c r="Q10" s="73"/>
    </row>
    <row r="11" spans="1:17" x14ac:dyDescent="0.55000000000000004">
      <c r="A11" s="73"/>
      <c r="B11" s="79" t="s">
        <v>48</v>
      </c>
      <c r="C11" s="79"/>
      <c r="D11" s="79"/>
      <c r="E11" s="79"/>
      <c r="F11" s="79"/>
      <c r="G11" s="79"/>
      <c r="H11" s="79"/>
      <c r="I11" s="75"/>
      <c r="J11" s="75"/>
      <c r="K11" s="75"/>
      <c r="L11" s="75"/>
      <c r="M11" s="85" t="s">
        <v>49</v>
      </c>
      <c r="N11" s="80" t="s">
        <v>36</v>
      </c>
      <c r="O11" s="81" t="s">
        <v>37</v>
      </c>
      <c r="P11" s="77" t="s">
        <v>38</v>
      </c>
      <c r="Q11" s="75"/>
    </row>
    <row r="12" spans="1:17" x14ac:dyDescent="0.55000000000000004">
      <c r="A12" s="75"/>
      <c r="B12" s="75">
        <v>1</v>
      </c>
      <c r="C12" s="75">
        <v>2</v>
      </c>
      <c r="D12" s="75">
        <v>3</v>
      </c>
      <c r="E12" s="75">
        <v>4</v>
      </c>
      <c r="F12" s="75">
        <v>5</v>
      </c>
      <c r="G12" s="75">
        <v>6</v>
      </c>
      <c r="H12" s="75">
        <v>7</v>
      </c>
      <c r="I12" s="75"/>
      <c r="J12" s="75"/>
      <c r="K12" s="75"/>
      <c r="L12" s="75"/>
      <c r="M12" s="86"/>
      <c r="N12" s="77"/>
      <c r="O12" s="81"/>
      <c r="P12" s="77"/>
      <c r="Q12" s="75" t="s">
        <v>39</v>
      </c>
    </row>
    <row r="13" spans="1:17" x14ac:dyDescent="0.55000000000000004">
      <c r="A13" s="75" t="s">
        <v>40</v>
      </c>
      <c r="B13" s="75" t="s">
        <v>76</v>
      </c>
      <c r="D13" s="75"/>
      <c r="E13" s="75"/>
      <c r="F13" s="75"/>
      <c r="G13" s="75"/>
      <c r="H13" s="75"/>
      <c r="I13" s="75">
        <v>0.01</v>
      </c>
      <c r="J13" s="75" t="e">
        <f>AVERAGE(D13:D14)</f>
        <v>#DIV/0!</v>
      </c>
      <c r="K13" s="75" t="e">
        <f>J13/(0.01*I13)</f>
        <v>#DIV/0!</v>
      </c>
      <c r="L13" s="75"/>
      <c r="M13" s="86"/>
      <c r="N13" s="75">
        <v>0.01</v>
      </c>
      <c r="O13" s="75">
        <v>0</v>
      </c>
      <c r="P13" s="75">
        <v>0</v>
      </c>
      <c r="Q13" s="75">
        <v>0</v>
      </c>
    </row>
    <row r="14" spans="1:17" x14ac:dyDescent="0.55000000000000004">
      <c r="A14" s="75" t="s">
        <v>41</v>
      </c>
      <c r="B14" s="75"/>
      <c r="D14" s="75"/>
      <c r="E14" s="75"/>
      <c r="F14" s="75"/>
      <c r="G14" s="75"/>
      <c r="H14" s="75"/>
      <c r="I14" s="75">
        <v>1</v>
      </c>
      <c r="J14" s="75" t="e">
        <f>AVERAGE(B13:B14)</f>
        <v>#DIV/0!</v>
      </c>
      <c r="K14" s="75" t="e">
        <f>J14/(0.01*I14)</f>
        <v>#DIV/0!</v>
      </c>
      <c r="L14" s="75"/>
      <c r="M14" s="87"/>
      <c r="N14" s="75">
        <v>1E-4</v>
      </c>
      <c r="O14" s="75">
        <v>0</v>
      </c>
      <c r="P14" s="75">
        <v>0</v>
      </c>
      <c r="Q14" s="75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73"/>
      <c r="M15" s="73"/>
      <c r="N15" s="73"/>
      <c r="O15" s="73"/>
      <c r="P15" s="73"/>
      <c r="Q15" s="73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75"/>
      <c r="N16" s="75"/>
      <c r="O16" s="75"/>
      <c r="P16" s="75"/>
      <c r="Q16" s="75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75"/>
    </row>
    <row r="18" spans="1:17" x14ac:dyDescent="0.55000000000000004">
      <c r="A18" s="50"/>
      <c r="B18" s="75" t="s">
        <v>64</v>
      </c>
      <c r="C18" s="75" t="s">
        <v>65</v>
      </c>
      <c r="D18" s="75" t="s">
        <v>37</v>
      </c>
      <c r="E18" s="75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80</v>
      </c>
      <c r="C19" s="75">
        <v>0</v>
      </c>
      <c r="D19">
        <f>AVERAGE(C19:C20)</f>
        <v>0</v>
      </c>
      <c r="E19">
        <f>D19/0.3</f>
        <v>0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81</v>
      </c>
      <c r="C20" s="75">
        <v>0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82</v>
      </c>
      <c r="C21" s="75">
        <v>0</v>
      </c>
      <c r="D21" s="29">
        <f>AVERAGE(C21:C22)</f>
        <v>0</v>
      </c>
      <c r="E21" s="29">
        <f>D21/0.3</f>
        <v>0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83</v>
      </c>
      <c r="C22" s="75">
        <v>0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84</v>
      </c>
      <c r="C23">
        <v>0</v>
      </c>
      <c r="D23">
        <f>AVERAGE(C23:C24)</f>
        <v>0</v>
      </c>
      <c r="E23">
        <f>D23/0.3</f>
        <v>0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85</v>
      </c>
      <c r="C24" s="75">
        <v>0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 t="s">
        <v>86</v>
      </c>
      <c r="B25" t="s">
        <v>67</v>
      </c>
      <c r="C25">
        <v>0</v>
      </c>
      <c r="D25">
        <v>0</v>
      </c>
      <c r="E25">
        <v>0</v>
      </c>
      <c r="F25" s="49"/>
      <c r="G25" s="49"/>
      <c r="H25" s="49"/>
      <c r="I25" s="49"/>
      <c r="J25" s="49"/>
      <c r="K25" s="49"/>
    </row>
    <row r="26" spans="1:17" x14ac:dyDescent="0.55000000000000004">
      <c r="A26" s="50" t="s">
        <v>87</v>
      </c>
      <c r="B26" s="29" t="s">
        <v>68</v>
      </c>
      <c r="C26" s="29">
        <v>0</v>
      </c>
      <c r="D26" s="29">
        <v>0</v>
      </c>
      <c r="E26" s="29">
        <v>0</v>
      </c>
      <c r="F26" s="54"/>
      <c r="G26" s="54"/>
      <c r="H26" s="54"/>
      <c r="I26" s="50"/>
      <c r="J26" s="50"/>
      <c r="K26" s="50"/>
    </row>
    <row r="27" spans="1:17" x14ac:dyDescent="0.55000000000000004">
      <c r="A27" s="50" t="s">
        <v>88</v>
      </c>
      <c r="B27" t="s">
        <v>69</v>
      </c>
      <c r="C27">
        <v>0</v>
      </c>
      <c r="D27">
        <v>0</v>
      </c>
      <c r="E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>
        <v>0</v>
      </c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B17:H17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B11:H11"/>
    <mergeCell ref="M11:M14"/>
    <mergeCell ref="N11:N12"/>
    <mergeCell ref="O11:O12"/>
    <mergeCell ref="P11:P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350C-72D9-4220-A163-9C0E2405EF8F}">
  <dimension ref="A1:F43"/>
  <sheetViews>
    <sheetView workbookViewId="0">
      <selection activeCell="E26" sqref="E26"/>
    </sheetView>
  </sheetViews>
  <sheetFormatPr defaultColWidth="8.83984375" defaultRowHeight="14.4" x14ac:dyDescent="0.55000000000000004"/>
  <cols>
    <col min="2" max="2" width="10.15625" bestFit="1" customWidth="1"/>
    <col min="4" max="4" width="11.83984375" bestFit="1" customWidth="1"/>
    <col min="5" max="5" width="11" bestFit="1" customWidth="1"/>
    <col min="6" max="6" width="36.47265625" bestFit="1" customWidth="1"/>
  </cols>
  <sheetData>
    <row r="1" spans="1:6" x14ac:dyDescent="0.55000000000000004">
      <c r="A1" s="10" t="s">
        <v>25</v>
      </c>
      <c r="B1" s="10" t="s">
        <v>26</v>
      </c>
      <c r="C1" s="10" t="s">
        <v>27</v>
      </c>
      <c r="D1" s="10" t="s">
        <v>28</v>
      </c>
      <c r="E1" s="10" t="s">
        <v>29</v>
      </c>
      <c r="F1" s="10" t="s">
        <v>30</v>
      </c>
    </row>
    <row r="2" spans="1:6" x14ac:dyDescent="0.55000000000000004">
      <c r="A2" s="11" t="s">
        <v>31</v>
      </c>
      <c r="B2" s="12">
        <v>44677</v>
      </c>
      <c r="C2" s="13">
        <v>0</v>
      </c>
      <c r="D2" s="12">
        <v>44682</v>
      </c>
      <c r="E2" s="13">
        <v>5</v>
      </c>
      <c r="F2" s="13"/>
    </row>
    <row r="3" spans="1:6" x14ac:dyDescent="0.55000000000000004">
      <c r="A3" s="13" t="s">
        <v>32</v>
      </c>
      <c r="B3" s="12">
        <v>44677</v>
      </c>
      <c r="C3" s="13">
        <v>0</v>
      </c>
      <c r="D3" s="12">
        <v>44682</v>
      </c>
      <c r="E3" s="13">
        <v>5</v>
      </c>
      <c r="F3" s="13"/>
    </row>
    <row r="4" spans="1:6" x14ac:dyDescent="0.55000000000000004">
      <c r="A4" s="13" t="s">
        <v>33</v>
      </c>
      <c r="B4" s="12">
        <v>44677</v>
      </c>
      <c r="C4" s="13">
        <v>0</v>
      </c>
      <c r="D4" s="12">
        <v>44682</v>
      </c>
      <c r="E4" s="13">
        <v>5</v>
      </c>
      <c r="F4" s="13"/>
    </row>
    <row r="5" spans="1:6" x14ac:dyDescent="0.55000000000000004">
      <c r="A5" s="11" t="s">
        <v>31</v>
      </c>
      <c r="B5" s="12">
        <v>44678</v>
      </c>
      <c r="C5" s="13">
        <v>1</v>
      </c>
      <c r="D5" s="12">
        <v>44683</v>
      </c>
      <c r="E5" s="13">
        <v>5</v>
      </c>
      <c r="F5" s="13"/>
    </row>
    <row r="6" spans="1:6" x14ac:dyDescent="0.55000000000000004">
      <c r="A6" s="13" t="s">
        <v>32</v>
      </c>
      <c r="B6" s="12">
        <v>44678</v>
      </c>
      <c r="C6" s="13">
        <v>1</v>
      </c>
      <c r="D6" s="12">
        <v>44683</v>
      </c>
      <c r="E6" s="13">
        <v>5</v>
      </c>
      <c r="F6" s="13"/>
    </row>
    <row r="7" spans="1:6" x14ac:dyDescent="0.55000000000000004">
      <c r="A7" s="13" t="s">
        <v>33</v>
      </c>
      <c r="B7" s="12">
        <v>44678</v>
      </c>
      <c r="C7" s="13">
        <v>1</v>
      </c>
      <c r="D7" s="12">
        <v>44683</v>
      </c>
      <c r="E7" s="13">
        <v>5</v>
      </c>
      <c r="F7" s="13"/>
    </row>
    <row r="8" spans="1:6" x14ac:dyDescent="0.55000000000000004">
      <c r="A8" s="11" t="s">
        <v>31</v>
      </c>
      <c r="B8" s="12">
        <v>44680</v>
      </c>
      <c r="C8" s="13">
        <v>3</v>
      </c>
      <c r="D8" s="12">
        <v>44684</v>
      </c>
      <c r="E8" s="13">
        <v>5</v>
      </c>
      <c r="F8" s="13"/>
    </row>
    <row r="9" spans="1:6" x14ac:dyDescent="0.55000000000000004">
      <c r="A9" s="13" t="s">
        <v>32</v>
      </c>
      <c r="B9" s="12">
        <v>44680</v>
      </c>
      <c r="C9" s="13">
        <v>3</v>
      </c>
      <c r="D9" s="12">
        <v>44684</v>
      </c>
      <c r="E9" s="13">
        <v>5</v>
      </c>
      <c r="F9" s="13"/>
    </row>
    <row r="10" spans="1:6" x14ac:dyDescent="0.55000000000000004">
      <c r="A10" s="13" t="s">
        <v>33</v>
      </c>
      <c r="B10" s="12">
        <v>44680</v>
      </c>
      <c r="C10" s="13">
        <v>3</v>
      </c>
      <c r="D10" s="12">
        <v>44684</v>
      </c>
      <c r="E10" s="13">
        <v>5</v>
      </c>
      <c r="F10" s="13"/>
    </row>
    <row r="11" spans="1:6" x14ac:dyDescent="0.55000000000000004">
      <c r="A11" s="11" t="s">
        <v>31</v>
      </c>
      <c r="B11" s="12">
        <v>44684</v>
      </c>
      <c r="C11" s="13">
        <v>7</v>
      </c>
      <c r="D11" s="12">
        <v>44690</v>
      </c>
      <c r="E11" s="13">
        <v>6</v>
      </c>
      <c r="F11" s="13" t="s">
        <v>72</v>
      </c>
    </row>
    <row r="12" spans="1:6" x14ac:dyDescent="0.55000000000000004">
      <c r="A12" s="13" t="s">
        <v>32</v>
      </c>
      <c r="B12" s="12">
        <v>44684</v>
      </c>
      <c r="C12" s="13">
        <v>7</v>
      </c>
      <c r="D12" s="12">
        <v>44690</v>
      </c>
      <c r="E12" s="13">
        <v>6</v>
      </c>
      <c r="F12" s="13"/>
    </row>
    <row r="13" spans="1:6" x14ac:dyDescent="0.55000000000000004">
      <c r="A13" s="13" t="s">
        <v>33</v>
      </c>
      <c r="B13" s="12">
        <v>44684</v>
      </c>
      <c r="C13" s="13">
        <v>7</v>
      </c>
      <c r="D13" s="12">
        <v>44690</v>
      </c>
      <c r="E13" s="13">
        <v>6</v>
      </c>
      <c r="F13" s="13"/>
    </row>
    <row r="14" spans="1:6" x14ac:dyDescent="0.55000000000000004">
      <c r="A14" s="11" t="s">
        <v>31</v>
      </c>
      <c r="B14" s="12">
        <v>44691</v>
      </c>
      <c r="C14" s="13">
        <v>14</v>
      </c>
      <c r="D14" s="12">
        <v>44697</v>
      </c>
      <c r="E14" s="13">
        <v>6</v>
      </c>
      <c r="F14" s="13" t="s">
        <v>73</v>
      </c>
    </row>
    <row r="15" spans="1:6" x14ac:dyDescent="0.55000000000000004">
      <c r="A15" s="13" t="s">
        <v>32</v>
      </c>
      <c r="B15" s="12">
        <v>44691</v>
      </c>
      <c r="C15" s="13">
        <v>14</v>
      </c>
      <c r="D15" s="12">
        <v>44697</v>
      </c>
      <c r="E15" s="13">
        <v>6</v>
      </c>
      <c r="F15" s="13"/>
    </row>
    <row r="16" spans="1:6" x14ac:dyDescent="0.55000000000000004">
      <c r="A16" s="13" t="s">
        <v>33</v>
      </c>
      <c r="B16" s="12">
        <v>44691</v>
      </c>
      <c r="C16" s="13">
        <v>14</v>
      </c>
      <c r="D16" s="12">
        <v>44697</v>
      </c>
      <c r="E16" s="13">
        <v>6</v>
      </c>
      <c r="F16" s="13"/>
    </row>
    <row r="17" spans="1:6" x14ac:dyDescent="0.55000000000000004">
      <c r="A17" s="11" t="s">
        <v>31</v>
      </c>
      <c r="B17" s="12">
        <v>44698</v>
      </c>
      <c r="C17" s="13">
        <v>21</v>
      </c>
      <c r="D17" s="12">
        <v>44704</v>
      </c>
      <c r="E17" s="13">
        <v>6</v>
      </c>
      <c r="F17" s="13" t="s">
        <v>34</v>
      </c>
    </row>
    <row r="18" spans="1:6" x14ac:dyDescent="0.55000000000000004">
      <c r="A18" s="13" t="s">
        <v>32</v>
      </c>
      <c r="B18" s="12">
        <v>44698</v>
      </c>
      <c r="C18" s="13">
        <v>21</v>
      </c>
      <c r="D18" s="12">
        <v>44708</v>
      </c>
      <c r="E18" s="13">
        <v>10</v>
      </c>
      <c r="F18" s="13"/>
    </row>
    <row r="19" spans="1:6" x14ac:dyDescent="0.55000000000000004">
      <c r="A19" s="13" t="s">
        <v>33</v>
      </c>
      <c r="B19" s="12">
        <v>44698</v>
      </c>
      <c r="C19" s="13">
        <v>21</v>
      </c>
      <c r="D19" s="12">
        <v>44704</v>
      </c>
      <c r="E19" s="13">
        <v>6</v>
      </c>
      <c r="F19" s="13"/>
    </row>
    <row r="20" spans="1:6" x14ac:dyDescent="0.55000000000000004">
      <c r="A20" s="11" t="s">
        <v>31</v>
      </c>
      <c r="B20" s="12">
        <v>44705</v>
      </c>
      <c r="C20" s="13">
        <v>28</v>
      </c>
      <c r="D20" s="12">
        <v>44712</v>
      </c>
      <c r="E20" s="13">
        <v>7</v>
      </c>
      <c r="F20" s="13"/>
    </row>
    <row r="21" spans="1:6" x14ac:dyDescent="0.55000000000000004">
      <c r="A21" s="13" t="s">
        <v>32</v>
      </c>
      <c r="B21" s="12">
        <v>44705</v>
      </c>
      <c r="C21" s="13">
        <v>28</v>
      </c>
      <c r="D21" s="12">
        <v>44712</v>
      </c>
      <c r="E21" s="13">
        <v>7</v>
      </c>
      <c r="F21" s="13"/>
    </row>
    <row r="22" spans="1:6" x14ac:dyDescent="0.55000000000000004">
      <c r="A22" s="13" t="s">
        <v>33</v>
      </c>
      <c r="B22" s="12">
        <v>44705</v>
      </c>
      <c r="C22" s="13">
        <v>28</v>
      </c>
      <c r="D22" s="12">
        <v>44712</v>
      </c>
      <c r="E22" s="13">
        <v>7</v>
      </c>
      <c r="F22" s="13"/>
    </row>
    <row r="23" spans="1:6" x14ac:dyDescent="0.55000000000000004">
      <c r="A23" s="11" t="s">
        <v>31</v>
      </c>
      <c r="B23" s="12">
        <v>44712</v>
      </c>
      <c r="C23" s="17">
        <v>35</v>
      </c>
      <c r="D23" s="12">
        <v>44718</v>
      </c>
      <c r="E23" s="13">
        <v>6</v>
      </c>
      <c r="F23" s="13"/>
    </row>
    <row r="24" spans="1:6" x14ac:dyDescent="0.55000000000000004">
      <c r="A24" s="13" t="s">
        <v>32</v>
      </c>
      <c r="B24" s="12">
        <v>44712</v>
      </c>
      <c r="C24" s="17">
        <v>35</v>
      </c>
      <c r="D24" s="12">
        <v>44718</v>
      </c>
      <c r="E24" s="13">
        <v>6</v>
      </c>
      <c r="F24" s="13"/>
    </row>
    <row r="25" spans="1:6" x14ac:dyDescent="0.55000000000000004">
      <c r="A25" s="13" t="s">
        <v>33</v>
      </c>
      <c r="B25" s="12">
        <v>44712</v>
      </c>
      <c r="C25" s="17">
        <v>35</v>
      </c>
      <c r="D25" s="12">
        <v>44718</v>
      </c>
      <c r="E25" s="13">
        <v>6</v>
      </c>
      <c r="F25" s="13"/>
    </row>
    <row r="26" spans="1:6" x14ac:dyDescent="0.55000000000000004">
      <c r="A26" s="11" t="s">
        <v>31</v>
      </c>
      <c r="B26" s="12">
        <v>44719</v>
      </c>
      <c r="C26" s="17">
        <v>42</v>
      </c>
      <c r="D26" s="13"/>
      <c r="E26" s="13"/>
      <c r="F26" s="13"/>
    </row>
    <row r="27" spans="1:6" x14ac:dyDescent="0.55000000000000004">
      <c r="A27" s="13" t="s">
        <v>32</v>
      </c>
      <c r="B27" s="12">
        <v>44719</v>
      </c>
      <c r="C27" s="17">
        <v>42</v>
      </c>
      <c r="D27" s="13"/>
      <c r="E27" s="13"/>
      <c r="F27" s="13"/>
    </row>
    <row r="28" spans="1:6" x14ac:dyDescent="0.55000000000000004">
      <c r="A28" s="13" t="s">
        <v>33</v>
      </c>
      <c r="B28" s="12">
        <v>44719</v>
      </c>
      <c r="C28" s="17">
        <v>42</v>
      </c>
      <c r="D28" s="13"/>
      <c r="E28" s="13"/>
      <c r="F28" s="13"/>
    </row>
    <row r="29" spans="1:6" x14ac:dyDescent="0.55000000000000004">
      <c r="A29" s="14"/>
      <c r="B29" s="18"/>
    </row>
    <row r="30" spans="1:6" x14ac:dyDescent="0.55000000000000004">
      <c r="A30" s="15"/>
      <c r="B30" s="15"/>
    </row>
    <row r="31" spans="1:6" x14ac:dyDescent="0.55000000000000004">
      <c r="A31" s="15"/>
      <c r="B31" s="15"/>
    </row>
    <row r="32" spans="1:6" x14ac:dyDescent="0.55000000000000004">
      <c r="A32" s="16"/>
      <c r="B32" s="15"/>
    </row>
    <row r="33" spans="1:2" x14ac:dyDescent="0.55000000000000004">
      <c r="A33" s="15"/>
      <c r="B33" s="15"/>
    </row>
    <row r="34" spans="1:2" x14ac:dyDescent="0.55000000000000004">
      <c r="A34" s="15"/>
      <c r="B34" s="15"/>
    </row>
    <row r="35" spans="1:2" x14ac:dyDescent="0.55000000000000004">
      <c r="A35" s="16"/>
      <c r="B35" s="15"/>
    </row>
    <row r="36" spans="1:2" x14ac:dyDescent="0.55000000000000004">
      <c r="A36" s="15"/>
      <c r="B36" s="15"/>
    </row>
    <row r="37" spans="1:2" x14ac:dyDescent="0.55000000000000004">
      <c r="A37" s="15"/>
      <c r="B37" s="15"/>
    </row>
    <row r="38" spans="1:2" x14ac:dyDescent="0.55000000000000004">
      <c r="A38" s="16"/>
      <c r="B38" s="15"/>
    </row>
    <row r="39" spans="1:2" x14ac:dyDescent="0.55000000000000004">
      <c r="A39" s="15"/>
      <c r="B39" s="15"/>
    </row>
    <row r="40" spans="1:2" x14ac:dyDescent="0.55000000000000004">
      <c r="A40" s="15"/>
      <c r="B40" s="15"/>
    </row>
    <row r="41" spans="1:2" x14ac:dyDescent="0.55000000000000004">
      <c r="A41" s="16"/>
      <c r="B41" s="15"/>
    </row>
    <row r="42" spans="1:2" x14ac:dyDescent="0.55000000000000004">
      <c r="A42" s="15"/>
      <c r="B42" s="15"/>
    </row>
    <row r="43" spans="1:2" x14ac:dyDescent="0.55000000000000004">
      <c r="A43" s="15"/>
      <c r="B43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29B3-4278-7145-8F57-88FDB9853BE8}">
  <dimension ref="A1:Q91"/>
  <sheetViews>
    <sheetView zoomScaleNormal="100" workbookViewId="0">
      <selection activeCell="Q14" sqref="Q14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19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20"/>
      <c r="M1" s="91" t="s">
        <v>45</v>
      </c>
      <c r="N1" s="80" t="s">
        <v>36</v>
      </c>
      <c r="O1" s="81" t="s">
        <v>37</v>
      </c>
      <c r="P1" s="77" t="s">
        <v>38</v>
      </c>
      <c r="Q1" s="19"/>
    </row>
    <row r="2" spans="1:17" x14ac:dyDescent="0.55000000000000004">
      <c r="A2" s="19"/>
      <c r="B2" s="19">
        <v>1</v>
      </c>
      <c r="C2" s="19">
        <v>2</v>
      </c>
      <c r="D2" s="19">
        <v>3</v>
      </c>
      <c r="E2" s="19">
        <v>4</v>
      </c>
      <c r="F2" s="19">
        <v>5</v>
      </c>
      <c r="G2" s="19">
        <v>6</v>
      </c>
      <c r="H2" s="19">
        <v>7</v>
      </c>
      <c r="I2" s="77"/>
      <c r="J2" s="81"/>
      <c r="K2" s="77"/>
      <c r="L2" s="21"/>
      <c r="M2" s="92"/>
      <c r="N2" s="77"/>
      <c r="O2" s="81"/>
      <c r="P2" s="77"/>
      <c r="Q2" s="19" t="s">
        <v>39</v>
      </c>
    </row>
    <row r="3" spans="1:17" x14ac:dyDescent="0.55000000000000004">
      <c r="A3" s="19" t="s">
        <v>40</v>
      </c>
      <c r="B3" s="19"/>
      <c r="C3" s="19"/>
      <c r="D3" s="19"/>
      <c r="E3" s="19"/>
      <c r="F3" s="19"/>
      <c r="G3" s="19"/>
      <c r="H3" s="19"/>
      <c r="I3" s="19">
        <v>1E-3</v>
      </c>
      <c r="J3" s="19">
        <f>(E3+E4)/2</f>
        <v>0</v>
      </c>
      <c r="K3" s="19">
        <f>J3/(0.01*I3)</f>
        <v>0</v>
      </c>
      <c r="L3" s="19"/>
      <c r="M3" s="92"/>
      <c r="N3" s="19">
        <v>1E-3</v>
      </c>
      <c r="O3" s="19">
        <f>AVERAGE(J3,J8,J13)</f>
        <v>0</v>
      </c>
      <c r="P3" s="19">
        <f>O3/(0.01*N3)</f>
        <v>0</v>
      </c>
      <c r="Q3" s="19">
        <f>STDEV(K3,K8,K13)</f>
        <v>0</v>
      </c>
    </row>
    <row r="4" spans="1:17" x14ac:dyDescent="0.55000000000000004">
      <c r="A4" s="19" t="s">
        <v>41</v>
      </c>
      <c r="B4" s="19"/>
      <c r="C4" s="19"/>
      <c r="D4" s="19"/>
      <c r="E4" s="19"/>
      <c r="F4" s="19">
        <v>46</v>
      </c>
      <c r="G4" s="19"/>
      <c r="H4" s="19"/>
      <c r="I4" s="19">
        <v>1E-4</v>
      </c>
      <c r="J4" s="19">
        <f>(F3+F4)/2</f>
        <v>23</v>
      </c>
      <c r="K4" s="19">
        <f>J4/(0.01*I4)</f>
        <v>22999999.999999996</v>
      </c>
      <c r="L4" s="19"/>
      <c r="M4" s="93"/>
      <c r="N4" s="19">
        <v>1E-4</v>
      </c>
      <c r="O4" s="19">
        <f>AVERAGE(J4,J9,J14)</f>
        <v>37.5</v>
      </c>
      <c r="P4" s="19">
        <f>O4/(0.01*N4)</f>
        <v>37499999.999999993</v>
      </c>
      <c r="Q4" s="19">
        <f>STDEV(K4,K9,K14)</f>
        <v>12579745.625409124</v>
      </c>
    </row>
    <row r="5" spans="1:17" s="29" customFormat="1" ht="28.8" x14ac:dyDescent="0.55000000000000004">
      <c r="A5" s="21" t="s">
        <v>42</v>
      </c>
      <c r="B5" s="21">
        <v>1</v>
      </c>
      <c r="C5" s="21">
        <v>0.1</v>
      </c>
      <c r="D5" s="21">
        <v>0.01</v>
      </c>
      <c r="E5" s="21">
        <v>1E-3</v>
      </c>
      <c r="F5" s="21">
        <v>1E-4</v>
      </c>
      <c r="G5" s="21">
        <v>1.0000000000000001E-5</v>
      </c>
      <c r="H5" s="21">
        <v>9.9999999999999995E-7</v>
      </c>
      <c r="I5" s="21"/>
      <c r="J5" s="21"/>
      <c r="K5" s="21"/>
      <c r="L5" s="21"/>
      <c r="M5" s="21"/>
      <c r="N5" s="21"/>
      <c r="O5" s="21"/>
      <c r="P5" s="21"/>
      <c r="Q5" s="21"/>
    </row>
    <row r="6" spans="1:17" ht="14.5" customHeight="1" x14ac:dyDescent="0.55000000000000004">
      <c r="A6" s="19"/>
      <c r="B6" s="79" t="s">
        <v>46</v>
      </c>
      <c r="C6" s="79"/>
      <c r="D6" s="79"/>
      <c r="E6" s="79"/>
      <c r="F6" s="79"/>
      <c r="G6" s="79"/>
      <c r="H6" s="79"/>
      <c r="I6" s="19"/>
      <c r="J6" s="19"/>
      <c r="K6" s="19"/>
      <c r="L6" s="19"/>
      <c r="M6" s="88" t="s">
        <v>47</v>
      </c>
      <c r="N6" s="80" t="s">
        <v>36</v>
      </c>
      <c r="O6" s="81" t="s">
        <v>37</v>
      </c>
      <c r="P6" s="77" t="s">
        <v>38</v>
      </c>
      <c r="Q6" s="19"/>
    </row>
    <row r="7" spans="1:17" x14ac:dyDescent="0.55000000000000004">
      <c r="A7" s="19"/>
      <c r="B7" s="19">
        <v>1</v>
      </c>
      <c r="C7" s="19">
        <v>2</v>
      </c>
      <c r="D7" s="19">
        <v>3</v>
      </c>
      <c r="E7" s="19">
        <v>4</v>
      </c>
      <c r="F7" s="19">
        <v>5</v>
      </c>
      <c r="G7" s="19">
        <v>6</v>
      </c>
      <c r="H7" s="19">
        <v>7</v>
      </c>
      <c r="I7" s="19"/>
      <c r="J7" s="19"/>
      <c r="K7" s="19"/>
      <c r="L7" s="19"/>
      <c r="M7" s="89"/>
      <c r="N7" s="77"/>
      <c r="O7" s="81"/>
      <c r="P7" s="77"/>
      <c r="Q7" s="19" t="s">
        <v>39</v>
      </c>
    </row>
    <row r="8" spans="1:17" ht="14.5" customHeight="1" x14ac:dyDescent="0.55000000000000004">
      <c r="A8" s="19" t="s">
        <v>40</v>
      </c>
      <c r="B8" s="19"/>
      <c r="C8" s="19"/>
      <c r="D8" s="19"/>
      <c r="E8" s="19"/>
      <c r="F8" s="19">
        <v>47</v>
      </c>
      <c r="G8" s="19"/>
      <c r="H8" s="19"/>
      <c r="I8" s="19">
        <v>1E-3</v>
      </c>
      <c r="J8" s="19">
        <f>E8</f>
        <v>0</v>
      </c>
      <c r="K8" s="19">
        <f>J8/(0.01*I8)</f>
        <v>0</v>
      </c>
      <c r="L8" s="19"/>
      <c r="M8" s="89"/>
      <c r="N8" s="19">
        <v>0.01</v>
      </c>
      <c r="O8" s="19" t="e">
        <f>AVERAGE(K18,K24,K28)</f>
        <v>#DIV/0!</v>
      </c>
      <c r="P8" t="e">
        <f>O8/(0.01*N8)</f>
        <v>#DIV/0!</v>
      </c>
      <c r="Q8" s="19" t="e">
        <f>STDEV(K18,K28,K24)</f>
        <v>#DIV/0!</v>
      </c>
    </row>
    <row r="9" spans="1:17" x14ac:dyDescent="0.55000000000000004">
      <c r="A9" s="19" t="s">
        <v>41</v>
      </c>
      <c r="B9" s="19"/>
      <c r="C9" s="19"/>
      <c r="D9" s="19"/>
      <c r="E9" s="19"/>
      <c r="F9" s="19">
        <v>41</v>
      </c>
      <c r="G9" s="19"/>
      <c r="H9" s="19"/>
      <c r="I9" s="19">
        <v>1E-4</v>
      </c>
      <c r="J9" s="30">
        <f>(F8+F9)/2</f>
        <v>44</v>
      </c>
      <c r="K9" s="19">
        <f>J9/(0.01*I9)</f>
        <v>43999999.999999993</v>
      </c>
      <c r="L9" s="19"/>
      <c r="M9" s="90"/>
      <c r="N9" s="19">
        <v>1E-4</v>
      </c>
      <c r="O9" s="19">
        <f>AVERAGE(J19,J24,J29)</f>
        <v>32.5</v>
      </c>
      <c r="P9" s="19">
        <f>O9/(0.01*N9)</f>
        <v>32499999.999999996</v>
      </c>
      <c r="Q9" s="19">
        <f>STDEV(K19,K24,K29)</f>
        <v>3999999.9999999981</v>
      </c>
    </row>
    <row r="10" spans="1:17" s="29" customFormat="1" ht="28.8" x14ac:dyDescent="0.55000000000000004">
      <c r="A10" s="21" t="s">
        <v>42</v>
      </c>
      <c r="B10" s="21">
        <v>1</v>
      </c>
      <c r="C10" s="21">
        <v>0.1</v>
      </c>
      <c r="D10" s="21">
        <v>0.01</v>
      </c>
      <c r="E10" s="21">
        <v>1E-3</v>
      </c>
      <c r="F10" s="21">
        <v>1E-4</v>
      </c>
      <c r="G10" s="21">
        <v>1.0000000000000001E-5</v>
      </c>
      <c r="H10" s="21">
        <v>9.9999999999999995E-7</v>
      </c>
      <c r="I10" s="21"/>
      <c r="J10" s="21"/>
      <c r="K10" s="21"/>
      <c r="L10" s="21"/>
      <c r="M10" s="21"/>
      <c r="N10" s="21"/>
      <c r="O10" s="21"/>
      <c r="P10" s="21"/>
      <c r="Q10" s="21"/>
    </row>
    <row r="11" spans="1:17" x14ac:dyDescent="0.55000000000000004">
      <c r="A11" s="21"/>
      <c r="B11" s="79" t="s">
        <v>48</v>
      </c>
      <c r="C11" s="79"/>
      <c r="D11" s="79"/>
      <c r="E11" s="79"/>
      <c r="F11" s="79"/>
      <c r="G11" s="79"/>
      <c r="H11" s="79"/>
      <c r="I11" s="19"/>
      <c r="J11" s="19"/>
      <c r="K11" s="19"/>
      <c r="L11" s="19"/>
      <c r="M11" s="85" t="s">
        <v>49</v>
      </c>
      <c r="N11" s="80" t="s">
        <v>36</v>
      </c>
      <c r="O11" s="81" t="s">
        <v>37</v>
      </c>
      <c r="P11" s="77" t="s">
        <v>38</v>
      </c>
      <c r="Q11" s="19"/>
    </row>
    <row r="12" spans="1:17" x14ac:dyDescent="0.55000000000000004">
      <c r="A12" s="19"/>
      <c r="B12" s="19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  <c r="I12" s="19"/>
      <c r="J12" s="19"/>
      <c r="K12" s="19"/>
      <c r="L12" s="19"/>
      <c r="M12" s="86"/>
      <c r="N12" s="77"/>
      <c r="O12" s="81"/>
      <c r="P12" s="77"/>
      <c r="Q12" s="19" t="s">
        <v>39</v>
      </c>
    </row>
    <row r="13" spans="1:17" x14ac:dyDescent="0.55000000000000004">
      <c r="A13" s="19" t="s">
        <v>40</v>
      </c>
      <c r="B13" s="19"/>
      <c r="C13" s="19"/>
      <c r="D13" s="19"/>
      <c r="E13" s="19"/>
      <c r="F13" s="19">
        <v>56</v>
      </c>
      <c r="G13" s="19"/>
      <c r="H13" s="19"/>
      <c r="I13" s="19">
        <v>1E-3</v>
      </c>
      <c r="J13" s="19">
        <f>(E13+E14)/2</f>
        <v>0</v>
      </c>
      <c r="K13" s="19">
        <f>J13/(0.01*I13)</f>
        <v>0</v>
      </c>
      <c r="L13" s="19"/>
      <c r="M13" s="86"/>
      <c r="N13" s="19">
        <v>0.01</v>
      </c>
      <c r="O13" s="19">
        <f>AVERAGE(J33,J38,J43)</f>
        <v>0</v>
      </c>
      <c r="P13" s="19">
        <f>O13/(0.01*N13)</f>
        <v>0</v>
      </c>
      <c r="Q13" s="19">
        <f>STDEV(K33,K38,K43)</f>
        <v>0</v>
      </c>
    </row>
    <row r="14" spans="1:17" x14ac:dyDescent="0.55000000000000004">
      <c r="A14" s="19" t="s">
        <v>41</v>
      </c>
      <c r="B14" s="19"/>
      <c r="C14" s="19"/>
      <c r="D14" s="19"/>
      <c r="E14" s="19"/>
      <c r="F14" s="19">
        <v>35</v>
      </c>
      <c r="G14" s="19"/>
      <c r="H14" s="19"/>
      <c r="I14" s="19">
        <v>1E-4</v>
      </c>
      <c r="J14" s="19">
        <f>(F13+F14)/2</f>
        <v>45.5</v>
      </c>
      <c r="K14" s="19">
        <f>J14/(0.01*I14)</f>
        <v>45499999.999999993</v>
      </c>
      <c r="L14" s="19"/>
      <c r="M14" s="87"/>
      <c r="N14" s="19">
        <v>1E-4</v>
      </c>
      <c r="O14" s="19">
        <f>AVERAGE(J34,J39,J44)</f>
        <v>15.833333333333334</v>
      </c>
      <c r="P14" s="19">
        <f>O14/(0.01*N14)</f>
        <v>15833333.333333332</v>
      </c>
      <c r="Q14" s="19">
        <f>STDEV(K34,K39,K44)</f>
        <v>1258305.7392117907</v>
      </c>
    </row>
    <row r="15" spans="1:17" s="29" customFormat="1" ht="28.8" x14ac:dyDescent="0.55000000000000004">
      <c r="A15" s="21" t="s">
        <v>42</v>
      </c>
      <c r="B15" s="21">
        <v>1</v>
      </c>
      <c r="C15" s="21">
        <v>0.1</v>
      </c>
      <c r="D15" s="21">
        <v>0.01</v>
      </c>
      <c r="E15" s="21">
        <v>1E-3</v>
      </c>
      <c r="F15" s="21">
        <v>1E-4</v>
      </c>
      <c r="G15" s="21">
        <v>1.0000000000000001E-5</v>
      </c>
      <c r="H15" s="21">
        <v>9.9999999999999995E-7</v>
      </c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55000000000000004">
      <c r="A16" s="21"/>
      <c r="B16" s="84" t="s">
        <v>50</v>
      </c>
      <c r="C16" s="84"/>
      <c r="D16" s="84"/>
      <c r="E16" s="84"/>
      <c r="F16" s="84"/>
      <c r="G16" s="84"/>
      <c r="H16" s="84"/>
      <c r="I16" s="19"/>
      <c r="J16" s="19"/>
      <c r="K16" s="19"/>
      <c r="L16" s="19"/>
      <c r="M16" s="19"/>
      <c r="N16" s="19"/>
      <c r="O16" s="19"/>
      <c r="P16" s="19"/>
      <c r="Q16" s="19"/>
    </row>
    <row r="17" spans="1:17" x14ac:dyDescent="0.55000000000000004">
      <c r="A17" s="19"/>
      <c r="B17" s="19">
        <v>1</v>
      </c>
      <c r="C17" s="19">
        <v>2</v>
      </c>
      <c r="D17" s="19">
        <v>3</v>
      </c>
      <c r="E17" s="19">
        <v>4</v>
      </c>
      <c r="F17" s="19">
        <v>5</v>
      </c>
      <c r="G17" s="19">
        <v>6</v>
      </c>
      <c r="H17" s="19">
        <v>7</v>
      </c>
      <c r="I17" s="19"/>
      <c r="J17" s="19"/>
      <c r="K17" s="19"/>
      <c r="L17" s="19"/>
      <c r="M17" s="19"/>
      <c r="N17" s="19"/>
      <c r="O17" s="19"/>
      <c r="P17" s="19"/>
      <c r="Q17" s="19"/>
    </row>
    <row r="18" spans="1:17" x14ac:dyDescent="0.55000000000000004">
      <c r="A18" s="19" t="s">
        <v>40</v>
      </c>
      <c r="B18" s="19"/>
      <c r="C18" s="19"/>
      <c r="D18" s="19"/>
      <c r="E18" s="19"/>
      <c r="F18" s="19">
        <v>31</v>
      </c>
      <c r="G18" s="19"/>
      <c r="H18" s="19"/>
      <c r="I18" s="19">
        <v>0.01</v>
      </c>
      <c r="J18" s="19">
        <f>(D18+D19)/2</f>
        <v>0</v>
      </c>
      <c r="K18" s="19">
        <f>J18/(0.01*I18)</f>
        <v>0</v>
      </c>
    </row>
    <row r="19" spans="1:17" x14ac:dyDescent="0.55000000000000004">
      <c r="A19" s="19" t="s">
        <v>41</v>
      </c>
      <c r="B19" s="19"/>
      <c r="C19" s="19"/>
      <c r="D19" s="19"/>
      <c r="E19" s="19"/>
      <c r="F19" s="19">
        <v>34</v>
      </c>
      <c r="G19" s="19"/>
      <c r="H19" s="19"/>
      <c r="I19" s="19">
        <v>1E-4</v>
      </c>
      <c r="J19" s="19">
        <f>AVERAGE(F18:F19)</f>
        <v>32.5</v>
      </c>
      <c r="K19" s="19">
        <f>J19/(0.01*I19)</f>
        <v>32499999.999999996</v>
      </c>
    </row>
    <row r="20" spans="1:17" s="29" customFormat="1" ht="28.8" x14ac:dyDescent="0.55000000000000004">
      <c r="A20" s="21" t="s">
        <v>42</v>
      </c>
      <c r="B20" s="21">
        <v>1</v>
      </c>
      <c r="C20" s="21">
        <v>0.1</v>
      </c>
      <c r="D20" s="21">
        <v>0.01</v>
      </c>
      <c r="E20" s="21">
        <v>1E-3</v>
      </c>
      <c r="F20" s="21">
        <v>1E-4</v>
      </c>
      <c r="G20" s="21">
        <v>1.0000000000000001E-5</v>
      </c>
      <c r="H20" s="21">
        <v>9.9999999999999995E-7</v>
      </c>
      <c r="I20" s="21"/>
      <c r="J20" s="21"/>
      <c r="K20" s="21"/>
    </row>
    <row r="21" spans="1:17" x14ac:dyDescent="0.55000000000000004">
      <c r="A21" s="19"/>
      <c r="B21" s="84" t="s">
        <v>51</v>
      </c>
      <c r="C21" s="84"/>
      <c r="D21" s="84"/>
      <c r="E21" s="84"/>
      <c r="F21" s="84"/>
      <c r="G21" s="84"/>
      <c r="H21" s="84"/>
      <c r="I21" s="31"/>
      <c r="J21" s="81" t="s">
        <v>37</v>
      </c>
      <c r="K21" s="77" t="s">
        <v>38</v>
      </c>
    </row>
    <row r="22" spans="1:17" x14ac:dyDescent="0.55000000000000004">
      <c r="A22" s="19"/>
      <c r="B22" s="19">
        <v>1</v>
      </c>
      <c r="C22" s="19">
        <v>2</v>
      </c>
      <c r="D22" s="19">
        <v>3</v>
      </c>
      <c r="E22" s="19">
        <v>4</v>
      </c>
      <c r="F22" s="19">
        <v>5</v>
      </c>
      <c r="G22" s="19">
        <v>6</v>
      </c>
      <c r="H22" s="19">
        <v>7</v>
      </c>
      <c r="I22" s="32"/>
      <c r="J22" s="81"/>
      <c r="K22" s="77"/>
    </row>
    <row r="23" spans="1:17" x14ac:dyDescent="0.55000000000000004">
      <c r="A23" s="19" t="s">
        <v>40</v>
      </c>
      <c r="B23" s="19"/>
      <c r="C23" s="19"/>
      <c r="D23" s="19"/>
      <c r="E23" s="19"/>
      <c r="F23" s="19">
        <v>35</v>
      </c>
      <c r="G23" s="19"/>
      <c r="H23" s="19"/>
      <c r="I23" s="19">
        <v>0.01</v>
      </c>
      <c r="J23" s="19" t="e">
        <f>AVERAGE(C23:C24)</f>
        <v>#DIV/0!</v>
      </c>
      <c r="K23" s="19" t="e">
        <f>J23/(0.01*I23)</f>
        <v>#DIV/0!</v>
      </c>
    </row>
    <row r="24" spans="1:17" x14ac:dyDescent="0.55000000000000004">
      <c r="A24" s="19" t="s">
        <v>41</v>
      </c>
      <c r="B24" s="19"/>
      <c r="C24" s="19"/>
      <c r="D24" s="19"/>
      <c r="E24" s="19"/>
      <c r="F24" s="19">
        <v>38</v>
      </c>
      <c r="G24" s="19"/>
      <c r="H24" s="19"/>
      <c r="I24" s="19">
        <v>1E-4</v>
      </c>
      <c r="J24" s="19">
        <f>AVERAGE(F23:F24)</f>
        <v>36.5</v>
      </c>
      <c r="K24" s="19">
        <f>J24/(0.01*I24)</f>
        <v>36499999.999999993</v>
      </c>
    </row>
    <row r="25" spans="1:17" s="29" customFormat="1" ht="28.8" x14ac:dyDescent="0.55000000000000004">
      <c r="A25" s="21" t="s">
        <v>42</v>
      </c>
      <c r="B25" s="21">
        <v>1</v>
      </c>
      <c r="C25" s="21">
        <v>0.1</v>
      </c>
      <c r="D25" s="21">
        <v>0.01</v>
      </c>
      <c r="E25" s="21">
        <v>1E-3</v>
      </c>
      <c r="F25" s="21">
        <v>1E-4</v>
      </c>
      <c r="G25" s="21">
        <v>1.0000000000000001E-5</v>
      </c>
      <c r="H25" s="21">
        <v>9.9999999999999995E-7</v>
      </c>
      <c r="I25" s="21"/>
      <c r="J25" s="21"/>
      <c r="K25" s="21"/>
    </row>
    <row r="26" spans="1:17" x14ac:dyDescent="0.55000000000000004">
      <c r="A26" s="19"/>
      <c r="B26" s="84" t="s">
        <v>52</v>
      </c>
      <c r="C26" s="84"/>
      <c r="D26" s="84"/>
      <c r="E26" s="84"/>
      <c r="F26" s="84"/>
      <c r="G26" s="84"/>
      <c r="H26" s="84"/>
      <c r="I26" s="19"/>
      <c r="J26" s="19"/>
      <c r="K26" s="19"/>
    </row>
    <row r="27" spans="1:17" x14ac:dyDescent="0.55000000000000004">
      <c r="A27" s="19"/>
      <c r="B27" s="19">
        <v>1</v>
      </c>
      <c r="C27" s="19">
        <v>2</v>
      </c>
      <c r="D27" s="19">
        <v>3</v>
      </c>
      <c r="E27" s="19">
        <v>4</v>
      </c>
      <c r="F27" s="19">
        <v>5</v>
      </c>
      <c r="G27" s="19">
        <v>6</v>
      </c>
      <c r="H27" s="19">
        <v>7</v>
      </c>
      <c r="I27" s="19"/>
      <c r="J27" s="19"/>
      <c r="K27" s="19"/>
    </row>
    <row r="28" spans="1:17" x14ac:dyDescent="0.55000000000000004">
      <c r="A28" s="19" t="s">
        <v>40</v>
      </c>
      <c r="B28" s="19"/>
      <c r="C28" s="19"/>
      <c r="D28" s="19"/>
      <c r="E28" s="19"/>
      <c r="F28" s="19">
        <v>31</v>
      </c>
      <c r="G28" s="19"/>
      <c r="H28" s="19"/>
      <c r="I28" s="19">
        <v>0.01</v>
      </c>
      <c r="J28" s="19" t="e">
        <f>AVERAGE(C28:C29)</f>
        <v>#DIV/0!</v>
      </c>
      <c r="K28" s="19" t="e">
        <f>J28/(0.01*I28)</f>
        <v>#DIV/0!</v>
      </c>
    </row>
    <row r="29" spans="1:17" x14ac:dyDescent="0.55000000000000004">
      <c r="A29" s="19" t="s">
        <v>41</v>
      </c>
      <c r="B29" s="19"/>
      <c r="C29" s="19"/>
      <c r="D29" s="19"/>
      <c r="E29" s="19"/>
      <c r="F29" s="19">
        <v>26</v>
      </c>
      <c r="G29" s="19"/>
      <c r="H29" s="19"/>
      <c r="I29" s="19">
        <v>1E-4</v>
      </c>
      <c r="J29" s="19">
        <f>AVERAGE(F28:F29)</f>
        <v>28.5</v>
      </c>
      <c r="K29" s="19">
        <f>J29/(0.01*I29)</f>
        <v>28499999.999999996</v>
      </c>
    </row>
    <row r="30" spans="1:17" s="29" customFormat="1" ht="28.8" x14ac:dyDescent="0.55000000000000004">
      <c r="A30" s="21" t="s">
        <v>42</v>
      </c>
      <c r="B30" s="21">
        <v>1</v>
      </c>
      <c r="C30" s="21">
        <v>0.1</v>
      </c>
      <c r="D30" s="21">
        <v>0.01</v>
      </c>
      <c r="E30" s="21">
        <v>1E-3</v>
      </c>
      <c r="F30" s="21">
        <v>1E-4</v>
      </c>
      <c r="G30" s="21">
        <v>1.0000000000000001E-5</v>
      </c>
      <c r="H30" s="21">
        <v>9.9999999999999995E-7</v>
      </c>
      <c r="I30" s="21"/>
      <c r="J30" s="21"/>
      <c r="K30" s="21"/>
    </row>
    <row r="31" spans="1:17" x14ac:dyDescent="0.55000000000000004">
      <c r="A31" s="21"/>
      <c r="B31" s="82" t="s">
        <v>53</v>
      </c>
      <c r="C31" s="83"/>
      <c r="D31" s="83"/>
      <c r="E31" s="83"/>
      <c r="F31" s="83"/>
      <c r="G31" s="83"/>
      <c r="H31" s="83"/>
      <c r="I31" s="19"/>
      <c r="J31" s="19"/>
      <c r="K31" s="19"/>
    </row>
    <row r="32" spans="1:17" x14ac:dyDescent="0.55000000000000004">
      <c r="A32" s="19"/>
      <c r="B32" s="19">
        <v>1</v>
      </c>
      <c r="C32" s="19">
        <v>2</v>
      </c>
      <c r="D32" s="19">
        <v>3</v>
      </c>
      <c r="E32" s="19">
        <v>4</v>
      </c>
      <c r="F32" s="19">
        <v>5</v>
      </c>
      <c r="G32" s="19">
        <v>6</v>
      </c>
      <c r="H32" s="19">
        <v>7</v>
      </c>
      <c r="I32" s="19"/>
      <c r="J32" s="19"/>
      <c r="K32" s="19"/>
    </row>
    <row r="33" spans="1:11" x14ac:dyDescent="0.55000000000000004">
      <c r="A33" s="19" t="s">
        <v>40</v>
      </c>
      <c r="B33" s="19"/>
      <c r="C33" s="19"/>
      <c r="D33" s="19"/>
      <c r="E33" s="19"/>
      <c r="F33" s="19">
        <v>12</v>
      </c>
      <c r="G33" s="19"/>
      <c r="H33" s="19"/>
      <c r="I33" s="19">
        <v>0.01</v>
      </c>
      <c r="J33" s="19"/>
      <c r="K33" s="19">
        <f>J33/(0.01*I33)</f>
        <v>0</v>
      </c>
    </row>
    <row r="34" spans="1:11" x14ac:dyDescent="0.55000000000000004">
      <c r="A34" s="19" t="s">
        <v>41</v>
      </c>
      <c r="B34" s="19"/>
      <c r="C34" s="19"/>
      <c r="D34" s="19"/>
      <c r="E34" s="19"/>
      <c r="F34" s="19">
        <v>17</v>
      </c>
      <c r="G34" s="19"/>
      <c r="H34" s="19"/>
      <c r="I34" s="19">
        <v>1E-4</v>
      </c>
      <c r="J34" s="19">
        <f>AVERAGE(F33:F34)</f>
        <v>14.5</v>
      </c>
      <c r="K34" s="19">
        <f>J34/(0.01*I34)</f>
        <v>14499999.999999998</v>
      </c>
    </row>
    <row r="35" spans="1:11" s="29" customFormat="1" ht="28.8" x14ac:dyDescent="0.55000000000000004">
      <c r="A35" s="21" t="s">
        <v>42</v>
      </c>
      <c r="B35" s="21">
        <v>1</v>
      </c>
      <c r="C35" s="21">
        <v>0.1</v>
      </c>
      <c r="D35" s="21">
        <v>0.01</v>
      </c>
      <c r="E35" s="21">
        <v>1E-3</v>
      </c>
      <c r="F35" s="21">
        <v>1E-4</v>
      </c>
      <c r="G35" s="21">
        <v>1.0000000000000001E-5</v>
      </c>
      <c r="H35" s="21">
        <v>9.9999999999999995E-7</v>
      </c>
      <c r="I35" s="21"/>
      <c r="J35" s="21"/>
      <c r="K35" s="21"/>
    </row>
    <row r="36" spans="1:11" x14ac:dyDescent="0.55000000000000004">
      <c r="A36" s="21"/>
      <c r="B36" s="82" t="s">
        <v>54</v>
      </c>
      <c r="C36" s="83"/>
      <c r="D36" s="83"/>
      <c r="E36" s="83"/>
      <c r="F36" s="83"/>
      <c r="G36" s="83"/>
      <c r="H36" s="83"/>
      <c r="I36" s="19"/>
      <c r="J36" s="19"/>
      <c r="K36" s="19"/>
    </row>
    <row r="37" spans="1:11" x14ac:dyDescent="0.55000000000000004">
      <c r="A37" s="19"/>
      <c r="B37" s="19">
        <v>1</v>
      </c>
      <c r="C37" s="19">
        <v>2</v>
      </c>
      <c r="D37" s="19">
        <v>3</v>
      </c>
      <c r="E37" s="19">
        <v>4</v>
      </c>
      <c r="F37" s="19">
        <v>5</v>
      </c>
      <c r="G37" s="19">
        <v>6</v>
      </c>
      <c r="H37" s="19">
        <v>7</v>
      </c>
      <c r="I37" s="19"/>
      <c r="J37" s="19"/>
      <c r="K37" s="19"/>
    </row>
    <row r="38" spans="1:11" x14ac:dyDescent="0.55000000000000004">
      <c r="A38" s="19" t="s">
        <v>40</v>
      </c>
      <c r="B38" s="19"/>
      <c r="C38" s="19"/>
      <c r="D38" s="19"/>
      <c r="E38" s="19"/>
      <c r="F38" s="19">
        <v>17</v>
      </c>
      <c r="G38" s="19"/>
      <c r="H38" s="19"/>
      <c r="I38" s="19">
        <v>0.01</v>
      </c>
      <c r="J38" s="19">
        <f>(D38+D39)/2</f>
        <v>0</v>
      </c>
      <c r="K38" s="19">
        <f>J38/(0.01*I38)</f>
        <v>0</v>
      </c>
    </row>
    <row r="39" spans="1:11" x14ac:dyDescent="0.55000000000000004">
      <c r="A39" s="19" t="s">
        <v>41</v>
      </c>
      <c r="B39" s="19"/>
      <c r="C39" s="19"/>
      <c r="D39" s="19"/>
      <c r="E39" s="19"/>
      <c r="F39" s="19">
        <v>17</v>
      </c>
      <c r="G39" s="19"/>
      <c r="H39" s="19"/>
      <c r="I39" s="19">
        <v>1E-4</v>
      </c>
      <c r="J39" s="19">
        <f>AVERAGE(F38:F39)</f>
        <v>17</v>
      </c>
      <c r="K39" s="19">
        <f>J39/(0.01*I39)</f>
        <v>16999999.999999996</v>
      </c>
    </row>
    <row r="40" spans="1:11" s="29" customFormat="1" ht="28.8" x14ac:dyDescent="0.55000000000000004">
      <c r="A40" s="21" t="s">
        <v>42</v>
      </c>
      <c r="B40" s="21">
        <v>1</v>
      </c>
      <c r="C40" s="21">
        <v>0.1</v>
      </c>
      <c r="D40" s="21">
        <v>0.01</v>
      </c>
      <c r="E40" s="21">
        <v>1E-3</v>
      </c>
      <c r="F40" s="21">
        <v>1E-4</v>
      </c>
      <c r="G40" s="21">
        <v>1.0000000000000001E-5</v>
      </c>
      <c r="H40" s="21">
        <v>9.9999999999999995E-7</v>
      </c>
      <c r="I40" s="21"/>
      <c r="J40" s="21"/>
      <c r="K40" s="21"/>
    </row>
    <row r="41" spans="1:11" ht="14.5" customHeight="1" x14ac:dyDescent="0.55000000000000004">
      <c r="A41" s="19"/>
      <c r="B41" s="82" t="s">
        <v>55</v>
      </c>
      <c r="C41" s="83"/>
      <c r="D41" s="83"/>
      <c r="E41" s="83"/>
      <c r="F41" s="83"/>
      <c r="G41" s="83"/>
      <c r="H41" s="83"/>
      <c r="I41" s="31"/>
      <c r="J41" s="81" t="s">
        <v>37</v>
      </c>
      <c r="K41" s="77" t="s">
        <v>38</v>
      </c>
    </row>
    <row r="42" spans="1:11" x14ac:dyDescent="0.55000000000000004">
      <c r="A42" s="19"/>
      <c r="B42" s="19">
        <v>1</v>
      </c>
      <c r="C42" s="19">
        <v>2</v>
      </c>
      <c r="D42" s="19">
        <v>3</v>
      </c>
      <c r="E42" s="19">
        <v>4</v>
      </c>
      <c r="F42" s="19">
        <v>5</v>
      </c>
      <c r="G42" s="19">
        <v>6</v>
      </c>
      <c r="H42" s="19">
        <v>7</v>
      </c>
      <c r="I42" s="32"/>
      <c r="J42" s="81"/>
      <c r="K42" s="77"/>
    </row>
    <row r="43" spans="1:11" x14ac:dyDescent="0.55000000000000004">
      <c r="A43" s="19" t="s">
        <v>40</v>
      </c>
      <c r="B43" s="19"/>
      <c r="C43" s="19"/>
      <c r="D43" s="19"/>
      <c r="E43" s="19"/>
      <c r="F43" s="19">
        <v>13</v>
      </c>
      <c r="G43" s="19"/>
      <c r="H43" s="19"/>
      <c r="I43" s="19">
        <v>0.01</v>
      </c>
      <c r="J43" s="19">
        <f>(D43+D44)/2</f>
        <v>0</v>
      </c>
      <c r="K43" s="19">
        <f>J43/(0.01*I43)</f>
        <v>0</v>
      </c>
    </row>
    <row r="44" spans="1:11" x14ac:dyDescent="0.55000000000000004">
      <c r="A44" s="19" t="s">
        <v>41</v>
      </c>
      <c r="B44" s="19"/>
      <c r="C44" s="19"/>
      <c r="D44" s="19"/>
      <c r="E44" s="19"/>
      <c r="F44" s="19">
        <v>19</v>
      </c>
      <c r="G44" s="19"/>
      <c r="H44" s="19"/>
      <c r="I44" s="19">
        <v>1E-4</v>
      </c>
      <c r="J44" s="19">
        <f>AVERAGE(F43:F44)</f>
        <v>16</v>
      </c>
      <c r="K44" s="19">
        <f>J44/(0.01*I44)</f>
        <v>15999999.999999998</v>
      </c>
    </row>
    <row r="45" spans="1:11" s="29" customFormat="1" ht="28.8" x14ac:dyDescent="0.55000000000000004">
      <c r="A45" s="21" t="s">
        <v>42</v>
      </c>
      <c r="B45" s="21">
        <v>1</v>
      </c>
      <c r="C45" s="21">
        <v>0.1</v>
      </c>
      <c r="D45" s="21">
        <v>0.01</v>
      </c>
      <c r="E45" s="21">
        <v>1E-3</v>
      </c>
      <c r="F45" s="21">
        <v>1E-4</v>
      </c>
      <c r="G45" s="21">
        <v>1.0000000000000001E-5</v>
      </c>
      <c r="H45" s="21">
        <v>9.9999999999999995E-7</v>
      </c>
      <c r="I45" s="21"/>
      <c r="J45" s="21"/>
      <c r="K45" s="21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28"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6119-37B7-BC44-9D37-C8D9509AFFCF}">
  <dimension ref="A1:Q91"/>
  <sheetViews>
    <sheetView topLeftCell="A13" zoomScale="73" zoomScaleNormal="73" workbookViewId="0">
      <selection activeCell="K43" sqref="K43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19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20"/>
      <c r="M1" s="91" t="s">
        <v>45</v>
      </c>
      <c r="N1" s="80" t="s">
        <v>36</v>
      </c>
      <c r="O1" s="81" t="s">
        <v>37</v>
      </c>
      <c r="P1" s="77" t="s">
        <v>38</v>
      </c>
      <c r="Q1" s="19"/>
    </row>
    <row r="2" spans="1:17" x14ac:dyDescent="0.55000000000000004">
      <c r="A2" s="19"/>
      <c r="B2" s="19">
        <v>1</v>
      </c>
      <c r="C2" s="19">
        <v>2</v>
      </c>
      <c r="D2" s="19">
        <v>3</v>
      </c>
      <c r="E2" s="19">
        <v>4</v>
      </c>
      <c r="F2" s="19">
        <v>5</v>
      </c>
      <c r="G2" s="19">
        <v>6</v>
      </c>
      <c r="H2" s="19">
        <v>7</v>
      </c>
      <c r="I2" s="77"/>
      <c r="J2" s="81"/>
      <c r="K2" s="77"/>
      <c r="L2" s="21"/>
      <c r="M2" s="92"/>
      <c r="N2" s="77"/>
      <c r="O2" s="81"/>
      <c r="P2" s="77"/>
      <c r="Q2" s="19" t="s">
        <v>39</v>
      </c>
    </row>
    <row r="3" spans="1:17" x14ac:dyDescent="0.55000000000000004">
      <c r="A3" s="19" t="s">
        <v>40</v>
      </c>
      <c r="B3" s="19"/>
      <c r="C3" s="19"/>
      <c r="D3" s="19"/>
      <c r="E3" s="19"/>
      <c r="F3" s="19">
        <v>44</v>
      </c>
      <c r="G3" s="19"/>
      <c r="H3" s="19"/>
      <c r="I3" s="19">
        <v>1E-3</v>
      </c>
      <c r="J3" s="19">
        <f>(E3+E4)/2</f>
        <v>0</v>
      </c>
      <c r="K3" s="19">
        <f>J3/(0.01*I3)</f>
        <v>0</v>
      </c>
      <c r="L3" s="19"/>
      <c r="M3" s="92"/>
      <c r="N3" s="19">
        <v>1E-3</v>
      </c>
      <c r="O3" s="19">
        <f>AVERAGE(J3,J8,J13)</f>
        <v>0</v>
      </c>
      <c r="P3" s="19">
        <f>O3/(0.01*N3)</f>
        <v>0</v>
      </c>
      <c r="Q3" s="19">
        <f>STDEV(K3,K8,K13)</f>
        <v>0</v>
      </c>
    </row>
    <row r="4" spans="1:17" x14ac:dyDescent="0.55000000000000004">
      <c r="A4" s="19" t="s">
        <v>41</v>
      </c>
      <c r="B4" s="19"/>
      <c r="C4" s="19"/>
      <c r="D4" s="19"/>
      <c r="E4" s="19"/>
      <c r="F4" s="19">
        <v>61</v>
      </c>
      <c r="G4" s="19"/>
      <c r="H4" s="19"/>
      <c r="I4" s="19">
        <v>1E-4</v>
      </c>
      <c r="J4" s="19">
        <f>(F3+F4)/2</f>
        <v>52.5</v>
      </c>
      <c r="K4" s="19">
        <f>J4/(0.01*I4)</f>
        <v>52499999.999999993</v>
      </c>
      <c r="L4" s="19"/>
      <c r="M4" s="93"/>
      <c r="N4" s="19">
        <v>1E-4</v>
      </c>
      <c r="O4" s="19">
        <f>AVERAGE(J4,J9,J14)</f>
        <v>53.333333333333336</v>
      </c>
      <c r="P4" s="19">
        <f>O4/(0.01*N4)</f>
        <v>53333333.333333328</v>
      </c>
      <c r="Q4" s="19">
        <f>STDEV(K4,K9,K14)</f>
        <v>5299371.0318615483</v>
      </c>
    </row>
    <row r="5" spans="1:17" s="29" customFormat="1" ht="28.8" x14ac:dyDescent="0.55000000000000004">
      <c r="A5" s="21" t="s">
        <v>42</v>
      </c>
      <c r="B5" s="21">
        <v>1</v>
      </c>
      <c r="C5" s="21">
        <v>0.1</v>
      </c>
      <c r="D5" s="21">
        <v>0.01</v>
      </c>
      <c r="E5" s="21">
        <v>1E-3</v>
      </c>
      <c r="F5" s="21">
        <v>1E-4</v>
      </c>
      <c r="G5" s="21">
        <v>1.0000000000000001E-5</v>
      </c>
      <c r="H5" s="21">
        <v>9.9999999999999995E-7</v>
      </c>
      <c r="I5" s="21"/>
      <c r="J5" s="21"/>
      <c r="K5" s="21"/>
      <c r="L5" s="21"/>
      <c r="M5" s="21"/>
      <c r="N5" s="21"/>
      <c r="O5" s="21"/>
      <c r="P5" s="21"/>
      <c r="Q5" s="21"/>
    </row>
    <row r="6" spans="1:17" ht="14.5" customHeight="1" x14ac:dyDescent="0.55000000000000004">
      <c r="A6" s="19"/>
      <c r="B6" s="79" t="s">
        <v>46</v>
      </c>
      <c r="C6" s="79"/>
      <c r="D6" s="79"/>
      <c r="E6" s="79"/>
      <c r="F6" s="79"/>
      <c r="G6" s="79"/>
      <c r="H6" s="79"/>
      <c r="I6" s="19"/>
      <c r="J6" s="19"/>
      <c r="K6" s="19"/>
      <c r="L6" s="19"/>
      <c r="M6" s="88" t="s">
        <v>47</v>
      </c>
      <c r="N6" s="80" t="s">
        <v>36</v>
      </c>
      <c r="O6" s="81" t="s">
        <v>37</v>
      </c>
      <c r="P6" s="77" t="s">
        <v>38</v>
      </c>
      <c r="Q6" s="19"/>
    </row>
    <row r="7" spans="1:17" x14ac:dyDescent="0.55000000000000004">
      <c r="A7" s="19"/>
      <c r="B7" s="19">
        <v>1</v>
      </c>
      <c r="C7" s="19">
        <v>2</v>
      </c>
      <c r="D7" s="19">
        <v>3</v>
      </c>
      <c r="E7" s="19">
        <v>4</v>
      </c>
      <c r="F7" s="19">
        <v>5</v>
      </c>
      <c r="G7" s="19">
        <v>6</v>
      </c>
      <c r="H7" s="19">
        <v>7</v>
      </c>
      <c r="I7" s="19"/>
      <c r="J7" s="19"/>
      <c r="K7" s="19"/>
      <c r="L7" s="19"/>
      <c r="M7" s="89"/>
      <c r="N7" s="77"/>
      <c r="O7" s="81"/>
      <c r="P7" s="77"/>
      <c r="Q7" s="19" t="s">
        <v>39</v>
      </c>
    </row>
    <row r="8" spans="1:17" ht="14.5" customHeight="1" x14ac:dyDescent="0.55000000000000004">
      <c r="A8" s="19" t="s">
        <v>40</v>
      </c>
      <c r="B8" s="19"/>
      <c r="C8" s="19"/>
      <c r="D8" s="19"/>
      <c r="E8" s="19"/>
      <c r="F8" s="19">
        <v>65</v>
      </c>
      <c r="G8" s="19"/>
      <c r="H8" s="19"/>
      <c r="I8" s="19">
        <v>1E-3</v>
      </c>
      <c r="J8" s="19">
        <f>E8</f>
        <v>0</v>
      </c>
      <c r="K8" s="19">
        <f>J8/(0.01*I8)</f>
        <v>0</v>
      </c>
      <c r="L8" s="19"/>
      <c r="M8" s="89"/>
      <c r="N8" s="19">
        <v>1E-3</v>
      </c>
      <c r="O8" s="19">
        <f>J28</f>
        <v>103.5</v>
      </c>
      <c r="P8">
        <f>O8/(0.01*N8)</f>
        <v>10350000</v>
      </c>
      <c r="Q8" s="19">
        <f>STDEV(K18,K28,K24)</f>
        <v>16723075.375061845</v>
      </c>
    </row>
    <row r="9" spans="1:17" x14ac:dyDescent="0.55000000000000004">
      <c r="A9" s="19" t="s">
        <v>41</v>
      </c>
      <c r="B9" s="19"/>
      <c r="C9" s="19"/>
      <c r="D9" s="19"/>
      <c r="E9" s="19"/>
      <c r="F9" s="19">
        <v>53</v>
      </c>
      <c r="G9" s="19"/>
      <c r="H9" s="19"/>
      <c r="I9" s="19">
        <v>1E-4</v>
      </c>
      <c r="J9" s="30">
        <f>(F8+F9)/2</f>
        <v>59</v>
      </c>
      <c r="K9" s="19">
        <f>J9/(0.01*I9)</f>
        <v>58999999.999999993</v>
      </c>
      <c r="L9" s="19"/>
      <c r="M9" s="90"/>
      <c r="N9" s="19">
        <v>1E-4</v>
      </c>
      <c r="O9" s="19">
        <f>AVERAGE(J19,J24,J29)</f>
        <v>27.333333333333332</v>
      </c>
      <c r="P9" s="19">
        <f>O9/(0.01*N9)</f>
        <v>27333333.333333328</v>
      </c>
      <c r="Q9" s="19">
        <f>STDEV(K19,K24,K29)</f>
        <v>16072751.268321585</v>
      </c>
    </row>
    <row r="10" spans="1:17" s="29" customFormat="1" ht="28.8" x14ac:dyDescent="0.55000000000000004">
      <c r="A10" s="21" t="s">
        <v>42</v>
      </c>
      <c r="B10" s="21">
        <v>1</v>
      </c>
      <c r="C10" s="21">
        <v>0.1</v>
      </c>
      <c r="D10" s="21">
        <v>0.01</v>
      </c>
      <c r="E10" s="21">
        <v>1E-3</v>
      </c>
      <c r="F10" s="21">
        <v>1E-4</v>
      </c>
      <c r="G10" s="21">
        <v>1.0000000000000001E-5</v>
      </c>
      <c r="H10" s="21">
        <v>9.9999999999999995E-7</v>
      </c>
      <c r="I10" s="21"/>
      <c r="J10" s="21"/>
      <c r="K10" s="21"/>
      <c r="L10" s="21"/>
      <c r="M10" s="21"/>
      <c r="N10" s="21"/>
      <c r="O10" s="21"/>
      <c r="P10" s="21"/>
      <c r="Q10" s="21"/>
    </row>
    <row r="11" spans="1:17" x14ac:dyDescent="0.55000000000000004">
      <c r="A11" s="21"/>
      <c r="B11" s="79" t="s">
        <v>48</v>
      </c>
      <c r="C11" s="79"/>
      <c r="D11" s="79"/>
      <c r="E11" s="79"/>
      <c r="F11" s="79"/>
      <c r="G11" s="79"/>
      <c r="H11" s="79"/>
      <c r="I11" s="19"/>
      <c r="J11" s="19"/>
      <c r="K11" s="19"/>
      <c r="L11" s="19"/>
      <c r="M11" s="85" t="s">
        <v>49</v>
      </c>
      <c r="N11" s="80" t="s">
        <v>36</v>
      </c>
      <c r="O11" s="81" t="s">
        <v>37</v>
      </c>
      <c r="P11" s="77" t="s">
        <v>38</v>
      </c>
      <c r="Q11" s="19"/>
    </row>
    <row r="12" spans="1:17" x14ac:dyDescent="0.55000000000000004">
      <c r="A12" s="19"/>
      <c r="B12" s="19">
        <v>1</v>
      </c>
      <c r="C12" s="19">
        <v>2</v>
      </c>
      <c r="D12" s="19">
        <v>3</v>
      </c>
      <c r="E12" s="19">
        <v>4</v>
      </c>
      <c r="F12" s="19">
        <v>5</v>
      </c>
      <c r="G12" s="19">
        <v>6</v>
      </c>
      <c r="H12" s="19">
        <v>7</v>
      </c>
      <c r="I12" s="19"/>
      <c r="J12" s="19"/>
      <c r="K12" s="19"/>
      <c r="L12" s="19"/>
      <c r="M12" s="86"/>
      <c r="N12" s="77"/>
      <c r="O12" s="81"/>
      <c r="P12" s="77"/>
      <c r="Q12" s="19" t="s">
        <v>39</v>
      </c>
    </row>
    <row r="13" spans="1:17" x14ac:dyDescent="0.55000000000000004">
      <c r="A13" s="19" t="s">
        <v>40</v>
      </c>
      <c r="B13" s="19"/>
      <c r="C13" s="19"/>
      <c r="D13" s="19"/>
      <c r="E13" s="19"/>
      <c r="F13" s="19">
        <v>42</v>
      </c>
      <c r="G13" s="19"/>
      <c r="H13" s="19"/>
      <c r="I13" s="19">
        <v>1E-3</v>
      </c>
      <c r="J13" s="19">
        <f>(E13+E14)/2</f>
        <v>0</v>
      </c>
      <c r="K13" s="19">
        <f>J13/(0.01*I13)</f>
        <v>0</v>
      </c>
      <c r="L13" s="19"/>
      <c r="M13" s="86"/>
      <c r="N13" s="19">
        <v>0.01</v>
      </c>
      <c r="O13" s="19">
        <f>AVERAGE(J33,J38,J43)</f>
        <v>90.5</v>
      </c>
      <c r="P13" s="19">
        <f>O13/(0.01*N13)</f>
        <v>905000</v>
      </c>
      <c r="Q13" s="19">
        <f>STDEV(K33,K38,K43)</f>
        <v>160000</v>
      </c>
    </row>
    <row r="14" spans="1:17" x14ac:dyDescent="0.55000000000000004">
      <c r="A14" s="19" t="s">
        <v>41</v>
      </c>
      <c r="B14" s="19"/>
      <c r="C14" s="19"/>
      <c r="D14" s="19"/>
      <c r="E14" s="19"/>
      <c r="F14" s="19">
        <v>55</v>
      </c>
      <c r="G14" s="19"/>
      <c r="H14" s="19"/>
      <c r="I14" s="19">
        <v>1E-4</v>
      </c>
      <c r="J14" s="19">
        <f>(F13+F14)/2</f>
        <v>48.5</v>
      </c>
      <c r="K14" s="19">
        <f>J14/(0.01*I14)</f>
        <v>48499999.999999993</v>
      </c>
      <c r="L14" s="19"/>
      <c r="M14" s="87"/>
      <c r="N14" s="19">
        <v>1E-4</v>
      </c>
      <c r="O14" s="19" t="e">
        <f>AVERAGE(J34,J39,J44)</f>
        <v>#DIV/0!</v>
      </c>
      <c r="P14" s="19" t="e">
        <f>O14/(0.01*N14)</f>
        <v>#DIV/0!</v>
      </c>
      <c r="Q14" s="19" t="e">
        <f>STDEV(K34,K39,K44)</f>
        <v>#DIV/0!</v>
      </c>
    </row>
    <row r="15" spans="1:17" s="29" customFormat="1" ht="28.8" x14ac:dyDescent="0.55000000000000004">
      <c r="A15" s="21" t="s">
        <v>42</v>
      </c>
      <c r="B15" s="21">
        <v>1</v>
      </c>
      <c r="C15" s="21">
        <v>0.1</v>
      </c>
      <c r="D15" s="21">
        <v>0.01</v>
      </c>
      <c r="E15" s="21">
        <v>1E-3</v>
      </c>
      <c r="F15" s="21">
        <v>1E-4</v>
      </c>
      <c r="G15" s="21">
        <v>1.0000000000000001E-5</v>
      </c>
      <c r="H15" s="21">
        <v>9.9999999999999995E-7</v>
      </c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55000000000000004">
      <c r="A16" s="21"/>
      <c r="B16" s="84" t="s">
        <v>50</v>
      </c>
      <c r="C16" s="84"/>
      <c r="D16" s="84"/>
      <c r="E16" s="84"/>
      <c r="F16" s="84"/>
      <c r="G16" s="84"/>
      <c r="H16" s="84"/>
      <c r="I16" s="19"/>
      <c r="J16" s="19"/>
      <c r="K16" s="19"/>
      <c r="L16" s="19"/>
      <c r="M16" s="19"/>
      <c r="N16" s="19"/>
      <c r="O16" s="19"/>
      <c r="P16" s="19"/>
      <c r="Q16" s="19"/>
    </row>
    <row r="17" spans="1:17" x14ac:dyDescent="0.55000000000000004">
      <c r="A17" s="19"/>
      <c r="B17" s="19">
        <v>1</v>
      </c>
      <c r="C17" s="19">
        <v>2</v>
      </c>
      <c r="D17" s="19">
        <v>3</v>
      </c>
      <c r="E17" s="19">
        <v>4</v>
      </c>
      <c r="F17" s="19">
        <v>5</v>
      </c>
      <c r="G17" s="19">
        <v>6</v>
      </c>
      <c r="H17" s="19">
        <v>7</v>
      </c>
      <c r="I17" s="19"/>
      <c r="J17" s="19"/>
      <c r="K17" s="19"/>
      <c r="L17" s="19"/>
      <c r="M17" s="19"/>
      <c r="N17" s="19"/>
      <c r="O17" s="19"/>
      <c r="P17" s="19"/>
      <c r="Q17" s="19"/>
    </row>
    <row r="18" spans="1:17" x14ac:dyDescent="0.55000000000000004">
      <c r="A18" s="19" t="s">
        <v>40</v>
      </c>
      <c r="B18" s="19"/>
      <c r="C18" s="19"/>
      <c r="D18" s="19"/>
      <c r="E18" s="19"/>
      <c r="F18" s="19">
        <v>31</v>
      </c>
      <c r="G18" s="19"/>
      <c r="H18" s="19"/>
      <c r="I18" s="19">
        <v>0.01</v>
      </c>
      <c r="J18" s="19">
        <f>(D18+D19)/2</f>
        <v>0</v>
      </c>
      <c r="K18" s="19"/>
    </row>
    <row r="19" spans="1:17" x14ac:dyDescent="0.55000000000000004">
      <c r="A19" s="19" t="s">
        <v>41</v>
      </c>
      <c r="B19" s="19"/>
      <c r="C19" s="19"/>
      <c r="D19" s="19"/>
      <c r="E19" s="19"/>
      <c r="F19" s="19">
        <v>47</v>
      </c>
      <c r="G19" s="19"/>
      <c r="H19" s="19"/>
      <c r="I19" s="19">
        <v>1E-4</v>
      </c>
      <c r="J19" s="19">
        <f>AVERAGE(F18:F19)</f>
        <v>39</v>
      </c>
      <c r="K19" s="19">
        <f>J19/(0.01*I19)</f>
        <v>38999999.999999993</v>
      </c>
    </row>
    <row r="20" spans="1:17" s="29" customFormat="1" ht="28.8" x14ac:dyDescent="0.55000000000000004">
      <c r="A20" s="21" t="s">
        <v>42</v>
      </c>
      <c r="B20" s="21">
        <v>1</v>
      </c>
      <c r="C20" s="21">
        <v>0.1</v>
      </c>
      <c r="D20" s="21">
        <v>0.01</v>
      </c>
      <c r="E20" s="21">
        <v>1E-3</v>
      </c>
      <c r="F20" s="21">
        <v>1E-4</v>
      </c>
      <c r="G20" s="21">
        <v>1.0000000000000001E-5</v>
      </c>
      <c r="H20" s="21">
        <v>9.9999999999999995E-7</v>
      </c>
      <c r="I20" s="21"/>
      <c r="J20" s="21"/>
      <c r="K20" s="21"/>
    </row>
    <row r="21" spans="1:17" x14ac:dyDescent="0.55000000000000004">
      <c r="A21" s="19"/>
      <c r="B21" s="84" t="s">
        <v>51</v>
      </c>
      <c r="C21" s="84"/>
      <c r="D21" s="84"/>
      <c r="E21" s="84"/>
      <c r="F21" s="84"/>
      <c r="G21" s="84"/>
      <c r="H21" s="84"/>
      <c r="I21" s="31"/>
      <c r="J21" s="81" t="s">
        <v>37</v>
      </c>
      <c r="K21" s="77" t="s">
        <v>38</v>
      </c>
    </row>
    <row r="22" spans="1:17" x14ac:dyDescent="0.55000000000000004">
      <c r="A22" s="19"/>
      <c r="B22" s="19">
        <v>1</v>
      </c>
      <c r="C22" s="19">
        <v>2</v>
      </c>
      <c r="D22" s="19">
        <v>3</v>
      </c>
      <c r="E22" s="19">
        <v>4</v>
      </c>
      <c r="F22" s="19">
        <v>5</v>
      </c>
      <c r="G22" s="19">
        <v>6</v>
      </c>
      <c r="H22" s="19">
        <v>7</v>
      </c>
      <c r="I22" s="32"/>
      <c r="J22" s="81"/>
      <c r="K22" s="77"/>
    </row>
    <row r="23" spans="1:17" x14ac:dyDescent="0.55000000000000004">
      <c r="A23" s="19" t="s">
        <v>40</v>
      </c>
      <c r="B23" s="19"/>
      <c r="C23" s="19"/>
      <c r="D23" s="19"/>
      <c r="E23" s="19"/>
      <c r="F23" s="19">
        <v>38</v>
      </c>
      <c r="G23" s="19"/>
      <c r="H23" s="19"/>
      <c r="I23" s="19">
        <v>0.01</v>
      </c>
      <c r="J23" s="19"/>
      <c r="K23" s="19">
        <f>J23/(0.01*I23)</f>
        <v>0</v>
      </c>
    </row>
    <row r="24" spans="1:17" x14ac:dyDescent="0.55000000000000004">
      <c r="A24" s="19" t="s">
        <v>41</v>
      </c>
      <c r="B24" s="19"/>
      <c r="C24" s="19"/>
      <c r="D24" s="19"/>
      <c r="E24" s="19"/>
      <c r="F24" s="19">
        <v>30</v>
      </c>
      <c r="G24" s="19"/>
      <c r="H24" s="19"/>
      <c r="I24" s="19">
        <v>1E-4</v>
      </c>
      <c r="J24" s="19">
        <f>AVERAGE(F23:F24)</f>
        <v>34</v>
      </c>
      <c r="K24" s="19">
        <f>J24/(0.01*I24)</f>
        <v>33999999.999999993</v>
      </c>
    </row>
    <row r="25" spans="1:17" s="29" customFormat="1" ht="28.8" x14ac:dyDescent="0.55000000000000004">
      <c r="A25" s="21" t="s">
        <v>42</v>
      </c>
      <c r="B25" s="21">
        <v>1</v>
      </c>
      <c r="C25" s="21">
        <v>0.1</v>
      </c>
      <c r="D25" s="21">
        <v>0.01</v>
      </c>
      <c r="E25" s="21">
        <v>1E-3</v>
      </c>
      <c r="F25" s="21">
        <v>1E-4</v>
      </c>
      <c r="G25" s="21">
        <v>1.0000000000000001E-5</v>
      </c>
      <c r="H25" s="21">
        <v>9.9999999999999995E-7</v>
      </c>
      <c r="I25" s="21"/>
      <c r="J25" s="21"/>
      <c r="K25" s="21"/>
    </row>
    <row r="26" spans="1:17" x14ac:dyDescent="0.55000000000000004">
      <c r="A26" s="19"/>
      <c r="B26" s="84" t="s">
        <v>52</v>
      </c>
      <c r="C26" s="84"/>
      <c r="D26" s="84"/>
      <c r="E26" s="84"/>
      <c r="F26" s="84"/>
      <c r="G26" s="84"/>
      <c r="H26" s="84"/>
      <c r="I26" s="19"/>
      <c r="J26" s="19"/>
      <c r="K26" s="19"/>
    </row>
    <row r="27" spans="1:17" x14ac:dyDescent="0.55000000000000004">
      <c r="A27" s="19"/>
      <c r="B27" s="19">
        <v>1</v>
      </c>
      <c r="C27" s="19">
        <v>2</v>
      </c>
      <c r="D27" s="19">
        <v>3</v>
      </c>
      <c r="E27" s="19">
        <v>4</v>
      </c>
      <c r="F27" s="19">
        <v>5</v>
      </c>
      <c r="G27" s="19">
        <v>6</v>
      </c>
      <c r="H27" s="19">
        <v>7</v>
      </c>
      <c r="I27" s="19"/>
      <c r="J27" s="19"/>
      <c r="K27" s="19"/>
    </row>
    <row r="28" spans="1:17" x14ac:dyDescent="0.55000000000000004">
      <c r="A28" s="19" t="s">
        <v>40</v>
      </c>
      <c r="B28" s="19"/>
      <c r="C28" s="19"/>
      <c r="D28" s="19"/>
      <c r="E28" s="19">
        <v>108</v>
      </c>
      <c r="F28" s="19">
        <v>15</v>
      </c>
      <c r="G28" s="19"/>
      <c r="H28" s="19"/>
      <c r="I28" s="19">
        <v>1E-3</v>
      </c>
      <c r="J28" s="19">
        <f>AVERAGE(E28:E29)</f>
        <v>103.5</v>
      </c>
      <c r="K28" s="19">
        <f>J28/(0.01*I28)</f>
        <v>10350000</v>
      </c>
    </row>
    <row r="29" spans="1:17" x14ac:dyDescent="0.55000000000000004">
      <c r="A29" s="19" t="s">
        <v>41</v>
      </c>
      <c r="B29" s="19"/>
      <c r="C29" s="19"/>
      <c r="D29" s="19"/>
      <c r="E29" s="19">
        <v>99</v>
      </c>
      <c r="F29" s="19">
        <v>3</v>
      </c>
      <c r="G29" s="19"/>
      <c r="H29" s="19"/>
      <c r="I29" s="19">
        <v>1E-4</v>
      </c>
      <c r="J29" s="19">
        <f>AVERAGE(F28:F29)</f>
        <v>9</v>
      </c>
      <c r="K29" s="19">
        <f>J29/(0.01*I29)</f>
        <v>8999999.9999999981</v>
      </c>
    </row>
    <row r="30" spans="1:17" s="29" customFormat="1" ht="28.8" x14ac:dyDescent="0.55000000000000004">
      <c r="A30" s="21" t="s">
        <v>42</v>
      </c>
      <c r="B30" s="21">
        <v>1</v>
      </c>
      <c r="C30" s="21">
        <v>0.1</v>
      </c>
      <c r="D30" s="21">
        <v>0.01</v>
      </c>
      <c r="E30" s="21">
        <v>1E-3</v>
      </c>
      <c r="F30" s="21">
        <v>1E-4</v>
      </c>
      <c r="G30" s="21">
        <v>1.0000000000000001E-5</v>
      </c>
      <c r="H30" s="21">
        <v>9.9999999999999995E-7</v>
      </c>
      <c r="I30" s="21"/>
      <c r="J30" s="21"/>
      <c r="K30" s="21"/>
    </row>
    <row r="31" spans="1:17" x14ac:dyDescent="0.55000000000000004">
      <c r="A31" s="21"/>
      <c r="B31" s="82" t="s">
        <v>53</v>
      </c>
      <c r="C31" s="83"/>
      <c r="D31" s="83"/>
      <c r="E31" s="83"/>
      <c r="F31" s="83"/>
      <c r="G31" s="83"/>
      <c r="H31" s="83"/>
      <c r="I31" s="19"/>
      <c r="J31" s="19"/>
      <c r="K31" s="19"/>
    </row>
    <row r="32" spans="1:17" x14ac:dyDescent="0.55000000000000004">
      <c r="A32" s="19"/>
      <c r="B32" s="19">
        <v>1</v>
      </c>
      <c r="C32" s="19">
        <v>2</v>
      </c>
      <c r="D32" s="19">
        <v>3</v>
      </c>
      <c r="E32" s="19">
        <v>4</v>
      </c>
      <c r="F32" s="19">
        <v>5</v>
      </c>
      <c r="G32" s="19">
        <v>6</v>
      </c>
      <c r="H32" s="19">
        <v>7</v>
      </c>
      <c r="I32" s="19"/>
      <c r="J32" s="19"/>
      <c r="K32" s="19"/>
    </row>
    <row r="33" spans="1:11" x14ac:dyDescent="0.55000000000000004">
      <c r="A33" s="19" t="s">
        <v>40</v>
      </c>
      <c r="B33" s="19"/>
      <c r="C33" s="19"/>
      <c r="D33" s="19">
        <v>80</v>
      </c>
      <c r="E33" s="19"/>
      <c r="F33" s="19"/>
      <c r="G33" s="19"/>
      <c r="H33" s="19"/>
      <c r="I33" s="19">
        <v>0.01</v>
      </c>
      <c r="J33" s="19">
        <f>AVERAGE(D33:D34)</f>
        <v>90.5</v>
      </c>
      <c r="K33" s="19">
        <f>J33/(0.01*I33)</f>
        <v>905000</v>
      </c>
    </row>
    <row r="34" spans="1:11" x14ac:dyDescent="0.55000000000000004">
      <c r="A34" s="19" t="s">
        <v>41</v>
      </c>
      <c r="B34" s="19"/>
      <c r="C34" s="19"/>
      <c r="D34" s="19">
        <v>101</v>
      </c>
      <c r="E34" s="19"/>
      <c r="F34" s="19"/>
      <c r="G34" s="19"/>
      <c r="H34" s="19"/>
      <c r="I34" s="19">
        <v>1E-4</v>
      </c>
      <c r="J34" s="19" t="e">
        <f>AVERAGE(F33:F34)</f>
        <v>#DIV/0!</v>
      </c>
      <c r="K34" s="19" t="e">
        <f>J34/(0.01*I34)</f>
        <v>#DIV/0!</v>
      </c>
    </row>
    <row r="35" spans="1:11" s="29" customFormat="1" ht="28.8" x14ac:dyDescent="0.55000000000000004">
      <c r="A35" s="21" t="s">
        <v>42</v>
      </c>
      <c r="B35" s="21">
        <v>1</v>
      </c>
      <c r="C35" s="21">
        <v>0.1</v>
      </c>
      <c r="D35" s="21">
        <v>0.01</v>
      </c>
      <c r="E35" s="21">
        <v>1E-3</v>
      </c>
      <c r="F35" s="21">
        <v>1E-4</v>
      </c>
      <c r="G35" s="21">
        <v>1.0000000000000001E-5</v>
      </c>
      <c r="H35" s="21">
        <v>9.9999999999999995E-7</v>
      </c>
      <c r="I35" s="21"/>
      <c r="J35" s="21"/>
      <c r="K35" s="21"/>
    </row>
    <row r="36" spans="1:11" x14ac:dyDescent="0.55000000000000004">
      <c r="A36" s="21"/>
      <c r="B36" s="82" t="s">
        <v>54</v>
      </c>
      <c r="C36" s="83"/>
      <c r="D36" s="83"/>
      <c r="E36" s="83"/>
      <c r="F36" s="83"/>
      <c r="G36" s="83"/>
      <c r="H36" s="83"/>
      <c r="I36" s="19"/>
      <c r="J36" s="19"/>
      <c r="K36" s="19"/>
    </row>
    <row r="37" spans="1:11" x14ac:dyDescent="0.55000000000000004">
      <c r="A37" s="19"/>
      <c r="B37" s="19">
        <v>1</v>
      </c>
      <c r="C37" s="19">
        <v>2</v>
      </c>
      <c r="D37" s="19">
        <v>3</v>
      </c>
      <c r="E37" s="19">
        <v>4</v>
      </c>
      <c r="F37" s="19">
        <v>5</v>
      </c>
      <c r="G37" s="19">
        <v>6</v>
      </c>
      <c r="H37" s="19">
        <v>7</v>
      </c>
      <c r="I37" s="19"/>
      <c r="J37" s="19"/>
      <c r="K37" s="19"/>
    </row>
    <row r="38" spans="1:11" x14ac:dyDescent="0.55000000000000004">
      <c r="A38" s="19" t="s">
        <v>40</v>
      </c>
      <c r="B38" s="19"/>
      <c r="C38" s="19"/>
      <c r="D38" s="19">
        <v>117</v>
      </c>
      <c r="E38" s="19"/>
      <c r="F38" s="19"/>
      <c r="G38" s="19"/>
      <c r="H38" s="19"/>
      <c r="I38" s="19">
        <v>0.01</v>
      </c>
      <c r="J38" s="19">
        <f>(D38+D39)/2</f>
        <v>106.5</v>
      </c>
      <c r="K38" s="19">
        <f>J38/(0.01*I38)</f>
        <v>1065000</v>
      </c>
    </row>
    <row r="39" spans="1:11" x14ac:dyDescent="0.55000000000000004">
      <c r="A39" s="19" t="s">
        <v>41</v>
      </c>
      <c r="B39" s="19"/>
      <c r="C39" s="19"/>
      <c r="D39" s="19">
        <v>96</v>
      </c>
      <c r="E39" s="19"/>
      <c r="F39" s="19"/>
      <c r="G39" s="19"/>
      <c r="H39" s="19"/>
      <c r="I39" s="19">
        <v>1E-4</v>
      </c>
      <c r="J39" s="19" t="e">
        <f>AVERAGE(F38:F39)</f>
        <v>#DIV/0!</v>
      </c>
      <c r="K39" s="19" t="e">
        <f>J39/(0.01*I39)</f>
        <v>#DIV/0!</v>
      </c>
    </row>
    <row r="40" spans="1:11" s="29" customFormat="1" ht="28.8" x14ac:dyDescent="0.55000000000000004">
      <c r="A40" s="21" t="s">
        <v>42</v>
      </c>
      <c r="B40" s="21">
        <v>1</v>
      </c>
      <c r="C40" s="21">
        <v>0.1</v>
      </c>
      <c r="D40" s="21">
        <v>0.01</v>
      </c>
      <c r="E40" s="21">
        <v>1E-3</v>
      </c>
      <c r="F40" s="21">
        <v>1E-4</v>
      </c>
      <c r="G40" s="21">
        <v>1.0000000000000001E-5</v>
      </c>
      <c r="H40" s="21">
        <v>9.9999999999999995E-7</v>
      </c>
      <c r="I40" s="21"/>
      <c r="J40" s="21"/>
      <c r="K40" s="21"/>
    </row>
    <row r="41" spans="1:11" ht="14.5" customHeight="1" x14ac:dyDescent="0.55000000000000004">
      <c r="A41" s="19"/>
      <c r="B41" s="82" t="s">
        <v>55</v>
      </c>
      <c r="C41" s="83"/>
      <c r="D41" s="83"/>
      <c r="E41" s="83"/>
      <c r="F41" s="83"/>
      <c r="G41" s="83"/>
      <c r="H41" s="83"/>
      <c r="I41" s="31"/>
      <c r="J41" s="81" t="s">
        <v>37</v>
      </c>
      <c r="K41" s="77" t="s">
        <v>38</v>
      </c>
    </row>
    <row r="42" spans="1:11" x14ac:dyDescent="0.55000000000000004">
      <c r="A42" s="19"/>
      <c r="B42" s="19">
        <v>1</v>
      </c>
      <c r="C42" s="19">
        <v>2</v>
      </c>
      <c r="D42" s="19">
        <v>3</v>
      </c>
      <c r="E42" s="19">
        <v>4</v>
      </c>
      <c r="F42" s="19">
        <v>5</v>
      </c>
      <c r="G42" s="19">
        <v>6</v>
      </c>
      <c r="H42" s="19">
        <v>7</v>
      </c>
      <c r="I42" s="32"/>
      <c r="J42" s="81"/>
      <c r="K42" s="77"/>
    </row>
    <row r="43" spans="1:11" x14ac:dyDescent="0.55000000000000004">
      <c r="A43" s="19" t="s">
        <v>40</v>
      </c>
      <c r="B43" s="19"/>
      <c r="C43" s="19"/>
      <c r="D43" s="19">
        <v>79</v>
      </c>
      <c r="E43" s="19"/>
      <c r="F43" s="19"/>
      <c r="G43" s="19"/>
      <c r="H43" s="19"/>
      <c r="I43" s="19">
        <v>0.01</v>
      </c>
      <c r="J43" s="19">
        <f>(D43+D44)/2</f>
        <v>74.5</v>
      </c>
      <c r="K43" s="19">
        <f>J43/(0.01*I43)</f>
        <v>745000</v>
      </c>
    </row>
    <row r="44" spans="1:11" x14ac:dyDescent="0.55000000000000004">
      <c r="A44" s="19" t="s">
        <v>41</v>
      </c>
      <c r="B44" s="19"/>
      <c r="C44" s="19"/>
      <c r="D44" s="19">
        <v>70</v>
      </c>
      <c r="E44" s="19"/>
      <c r="F44" s="19"/>
      <c r="G44" s="19"/>
      <c r="H44" s="19"/>
      <c r="I44" s="19">
        <v>1E-4</v>
      </c>
      <c r="J44" s="19" t="e">
        <f>AVERAGE(F43:F44)</f>
        <v>#DIV/0!</v>
      </c>
      <c r="K44" s="19" t="e">
        <f>J44/(0.01*I44)</f>
        <v>#DIV/0!</v>
      </c>
    </row>
    <row r="45" spans="1:11" s="29" customFormat="1" ht="28.8" x14ac:dyDescent="0.55000000000000004">
      <c r="A45" s="21" t="s">
        <v>42</v>
      </c>
      <c r="B45" s="21">
        <v>1</v>
      </c>
      <c r="C45" s="21">
        <v>0.1</v>
      </c>
      <c r="D45" s="21">
        <v>0.01</v>
      </c>
      <c r="E45" s="21">
        <v>1E-3</v>
      </c>
      <c r="F45" s="21">
        <v>1E-4</v>
      </c>
      <c r="G45" s="21">
        <v>1.0000000000000001E-5</v>
      </c>
      <c r="H45" s="21">
        <v>9.9999999999999995E-7</v>
      </c>
      <c r="I45" s="21"/>
      <c r="J45" s="21"/>
      <c r="K45" s="21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28"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0C133-9415-4DAF-9DD6-C82F986016EB}">
  <dimension ref="A1:Q91"/>
  <sheetViews>
    <sheetView zoomScale="73" zoomScaleNormal="73" workbookViewId="0">
      <selection activeCell="Q13" sqref="Q13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41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40"/>
      <c r="M1" s="91" t="s">
        <v>45</v>
      </c>
      <c r="N1" s="80" t="s">
        <v>36</v>
      </c>
      <c r="O1" s="81" t="s">
        <v>37</v>
      </c>
      <c r="P1" s="77" t="s">
        <v>38</v>
      </c>
      <c r="Q1" s="41"/>
    </row>
    <row r="2" spans="1:17" x14ac:dyDescent="0.55000000000000004">
      <c r="A2" s="41"/>
      <c r="B2" s="41">
        <v>1</v>
      </c>
      <c r="C2" s="41">
        <v>2</v>
      </c>
      <c r="D2" s="41">
        <v>3</v>
      </c>
      <c r="E2" s="41">
        <v>4</v>
      </c>
      <c r="F2" s="41">
        <v>5</v>
      </c>
      <c r="G2" s="41">
        <v>6</v>
      </c>
      <c r="H2" s="41">
        <v>7</v>
      </c>
      <c r="I2" s="77"/>
      <c r="J2" s="81"/>
      <c r="K2" s="77"/>
      <c r="L2" s="39"/>
      <c r="M2" s="92"/>
      <c r="N2" s="77"/>
      <c r="O2" s="81"/>
      <c r="P2" s="77"/>
      <c r="Q2" s="41" t="s">
        <v>39</v>
      </c>
    </row>
    <row r="3" spans="1:17" x14ac:dyDescent="0.55000000000000004">
      <c r="A3" s="41" t="s">
        <v>40</v>
      </c>
      <c r="B3" s="41"/>
      <c r="C3" s="41"/>
      <c r="D3" s="41"/>
      <c r="E3" s="41"/>
      <c r="F3" s="41">
        <v>36</v>
      </c>
      <c r="G3" s="41"/>
      <c r="H3" s="41"/>
      <c r="I3" s="41">
        <v>1E-3</v>
      </c>
      <c r="J3" s="41">
        <f>(E3+E4)/2</f>
        <v>0</v>
      </c>
      <c r="K3" s="41">
        <f>J3/(0.01*I3)</f>
        <v>0</v>
      </c>
      <c r="L3" s="41"/>
      <c r="M3" s="92"/>
      <c r="N3" s="41">
        <v>1E-3</v>
      </c>
      <c r="O3" s="41">
        <f>AVERAGE(J3,J8,J13)</f>
        <v>0</v>
      </c>
      <c r="P3" s="41">
        <f>O3/(0.01*N3)</f>
        <v>0</v>
      </c>
      <c r="Q3" s="41">
        <f>STDEV(K3,K8,K13)</f>
        <v>0</v>
      </c>
    </row>
    <row r="4" spans="1:17" x14ac:dyDescent="0.55000000000000004">
      <c r="A4" s="41" t="s">
        <v>41</v>
      </c>
      <c r="B4" s="41"/>
      <c r="C4" s="41"/>
      <c r="D4" s="41"/>
      <c r="E4" s="41"/>
      <c r="F4" s="41">
        <v>51</v>
      </c>
      <c r="G4" s="41"/>
      <c r="H4" s="41"/>
      <c r="I4" s="41">
        <v>1E-4</v>
      </c>
      <c r="J4" s="41">
        <f>(F3+F4)/2</f>
        <v>43.5</v>
      </c>
      <c r="K4" s="41">
        <f>J4/(0.01*I4)</f>
        <v>43499999.999999993</v>
      </c>
      <c r="L4" s="41"/>
      <c r="M4" s="93"/>
      <c r="N4" s="41">
        <v>1E-4</v>
      </c>
      <c r="O4" s="41">
        <f>AVERAGE(J4,J9,J14)</f>
        <v>43.333333333333336</v>
      </c>
      <c r="P4" s="41">
        <f>O4/(0.01*N4)</f>
        <v>43333333.333333328</v>
      </c>
      <c r="Q4" s="41">
        <f>STDEV(K4,K9,K14)</f>
        <v>5251983.752196244</v>
      </c>
    </row>
    <row r="5" spans="1:17" s="29" customFormat="1" ht="28.8" x14ac:dyDescent="0.55000000000000004">
      <c r="A5" s="39" t="s">
        <v>42</v>
      </c>
      <c r="B5" s="39">
        <v>1</v>
      </c>
      <c r="C5" s="39">
        <v>0.1</v>
      </c>
      <c r="D5" s="39">
        <v>0.01</v>
      </c>
      <c r="E5" s="39">
        <v>1E-3</v>
      </c>
      <c r="F5" s="39">
        <v>1E-4</v>
      </c>
      <c r="G5" s="39">
        <v>1.0000000000000001E-5</v>
      </c>
      <c r="H5" s="39">
        <v>9.9999999999999995E-7</v>
      </c>
      <c r="I5" s="39"/>
      <c r="J5" s="39"/>
      <c r="K5" s="39"/>
      <c r="L5" s="39"/>
      <c r="M5" s="39"/>
      <c r="N5" s="39"/>
      <c r="O5" s="39"/>
      <c r="P5" s="39"/>
      <c r="Q5" s="39"/>
    </row>
    <row r="6" spans="1:17" ht="14.5" customHeight="1" x14ac:dyDescent="0.55000000000000004">
      <c r="A6" s="41"/>
      <c r="B6" s="79" t="s">
        <v>46</v>
      </c>
      <c r="C6" s="79"/>
      <c r="D6" s="79"/>
      <c r="E6" s="79"/>
      <c r="F6" s="79"/>
      <c r="G6" s="79"/>
      <c r="H6" s="79"/>
      <c r="I6" s="41"/>
      <c r="J6" s="41"/>
      <c r="K6" s="41"/>
      <c r="L6" s="41"/>
      <c r="M6" s="88" t="s">
        <v>47</v>
      </c>
      <c r="N6" s="80" t="s">
        <v>36</v>
      </c>
      <c r="O6" s="81" t="s">
        <v>37</v>
      </c>
      <c r="P6" s="77" t="s">
        <v>38</v>
      </c>
      <c r="Q6" s="41"/>
    </row>
    <row r="7" spans="1:17" x14ac:dyDescent="0.55000000000000004">
      <c r="A7" s="41"/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/>
      <c r="J7" s="41"/>
      <c r="K7" s="41"/>
      <c r="L7" s="41"/>
      <c r="M7" s="89"/>
      <c r="N7" s="77"/>
      <c r="O7" s="81"/>
      <c r="P7" s="77"/>
      <c r="Q7" s="41" t="s">
        <v>39</v>
      </c>
    </row>
    <row r="8" spans="1:17" ht="14.5" customHeight="1" x14ac:dyDescent="0.55000000000000004">
      <c r="A8" s="41" t="s">
        <v>40</v>
      </c>
      <c r="B8" s="41"/>
      <c r="C8" s="41"/>
      <c r="D8" s="41"/>
      <c r="E8" s="41"/>
      <c r="F8" s="41">
        <v>51</v>
      </c>
      <c r="G8" s="41"/>
      <c r="H8" s="41"/>
      <c r="I8" s="41">
        <v>1E-3</v>
      </c>
      <c r="J8" s="41">
        <f>E8</f>
        <v>0</v>
      </c>
      <c r="K8" s="41">
        <f>J8/(0.01*I8)</f>
        <v>0</v>
      </c>
      <c r="L8" s="41"/>
      <c r="M8" s="89"/>
      <c r="N8" s="41">
        <v>1E-3</v>
      </c>
      <c r="O8" s="41">
        <f>J28</f>
        <v>78</v>
      </c>
      <c r="P8">
        <f>O8/(0.01*N8)</f>
        <v>7799999.9999999991</v>
      </c>
      <c r="Q8" s="41">
        <f>STDEV(K18,K28,K24)</f>
        <v>12162236.636408618</v>
      </c>
    </row>
    <row r="9" spans="1:17" x14ac:dyDescent="0.55000000000000004">
      <c r="A9" s="41" t="s">
        <v>41</v>
      </c>
      <c r="B9" s="41"/>
      <c r="C9" s="41"/>
      <c r="D9" s="41"/>
      <c r="E9" s="41"/>
      <c r="F9" s="41">
        <v>46</v>
      </c>
      <c r="G9" s="41"/>
      <c r="H9" s="41"/>
      <c r="I9" s="41">
        <v>1E-4</v>
      </c>
      <c r="J9" s="30">
        <f>(F8+F9)/2</f>
        <v>48.5</v>
      </c>
      <c r="K9" s="41">
        <f>J9/(0.01*I9)</f>
        <v>48499999.999999993</v>
      </c>
      <c r="L9" s="41"/>
      <c r="M9" s="90"/>
      <c r="N9" s="41">
        <v>1E-4</v>
      </c>
      <c r="O9" s="41">
        <f>AVERAGE(J19,J24,J29)</f>
        <v>20.833333333333332</v>
      </c>
      <c r="P9" s="41">
        <f>O9/(0.01*N9)</f>
        <v>20833333.333333328</v>
      </c>
      <c r="Q9" s="41">
        <f>STDEV(K19,K24,K29)</f>
        <v>12770408.502993679</v>
      </c>
    </row>
    <row r="10" spans="1:17" s="29" customFormat="1" ht="28.8" x14ac:dyDescent="0.55000000000000004">
      <c r="A10" s="39" t="s">
        <v>42</v>
      </c>
      <c r="B10" s="39">
        <v>1</v>
      </c>
      <c r="C10" s="39">
        <v>0.1</v>
      </c>
      <c r="D10" s="39">
        <v>0.01</v>
      </c>
      <c r="E10" s="39">
        <v>1E-3</v>
      </c>
      <c r="F10" s="39">
        <v>1E-4</v>
      </c>
      <c r="G10" s="39">
        <v>1.0000000000000001E-5</v>
      </c>
      <c r="H10" s="39">
        <v>9.9999999999999995E-7</v>
      </c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55000000000000004">
      <c r="A11" s="39"/>
      <c r="B11" s="79" t="s">
        <v>48</v>
      </c>
      <c r="C11" s="79"/>
      <c r="D11" s="79"/>
      <c r="E11" s="79"/>
      <c r="F11" s="79"/>
      <c r="G11" s="79"/>
      <c r="H11" s="79"/>
      <c r="I11" s="41"/>
      <c r="J11" s="41"/>
      <c r="K11" s="41"/>
      <c r="L11" s="41"/>
      <c r="M11" s="85" t="s">
        <v>49</v>
      </c>
      <c r="N11" s="80" t="s">
        <v>36</v>
      </c>
      <c r="O11" s="81" t="s">
        <v>37</v>
      </c>
      <c r="P11" s="77" t="s">
        <v>38</v>
      </c>
      <c r="Q11" s="41"/>
    </row>
    <row r="12" spans="1:17" x14ac:dyDescent="0.55000000000000004">
      <c r="A12" s="41"/>
      <c r="B12" s="41">
        <v>1</v>
      </c>
      <c r="C12" s="41">
        <v>2</v>
      </c>
      <c r="D12" s="41">
        <v>3</v>
      </c>
      <c r="E12" s="41">
        <v>4</v>
      </c>
      <c r="F12" s="41">
        <v>5</v>
      </c>
      <c r="G12" s="41">
        <v>6</v>
      </c>
      <c r="H12" s="41">
        <v>7</v>
      </c>
      <c r="I12" s="41"/>
      <c r="J12" s="41"/>
      <c r="K12" s="41"/>
      <c r="L12" s="41"/>
      <c r="M12" s="86"/>
      <c r="N12" s="77"/>
      <c r="O12" s="81"/>
      <c r="P12" s="77"/>
      <c r="Q12" s="41" t="s">
        <v>39</v>
      </c>
    </row>
    <row r="13" spans="1:17" x14ac:dyDescent="0.55000000000000004">
      <c r="A13" s="41" t="s">
        <v>40</v>
      </c>
      <c r="B13" s="41"/>
      <c r="C13" s="41"/>
      <c r="D13" s="41"/>
      <c r="E13" s="41"/>
      <c r="F13" s="41">
        <v>35</v>
      </c>
      <c r="G13" s="41"/>
      <c r="H13" s="41"/>
      <c r="I13" s="41">
        <v>1E-3</v>
      </c>
      <c r="J13" s="41">
        <f>(E13+E14)/2</f>
        <v>0</v>
      </c>
      <c r="K13" s="41">
        <f>J13/(0.01*I13)</f>
        <v>0</v>
      </c>
      <c r="L13" s="41"/>
      <c r="M13" s="86"/>
      <c r="N13" s="41">
        <v>0.01</v>
      </c>
      <c r="O13" s="41">
        <f>AVERAGE(J33,J38,J43)</f>
        <v>58.666666666666664</v>
      </c>
      <c r="P13" s="41">
        <f>O13/(0.01*N13)</f>
        <v>586666.66666666663</v>
      </c>
      <c r="Q13" s="41">
        <f>STDEV(K33,K38,K43)</f>
        <v>229691.82252168516</v>
      </c>
    </row>
    <row r="14" spans="1:17" x14ac:dyDescent="0.55000000000000004">
      <c r="A14" s="41" t="s">
        <v>41</v>
      </c>
      <c r="B14" s="41"/>
      <c r="C14" s="41"/>
      <c r="D14" s="41"/>
      <c r="E14" s="41"/>
      <c r="F14" s="41">
        <v>41</v>
      </c>
      <c r="G14" s="41"/>
      <c r="H14" s="41"/>
      <c r="I14" s="41">
        <v>1E-4</v>
      </c>
      <c r="J14" s="41">
        <f>(F13+F14)/2</f>
        <v>38</v>
      </c>
      <c r="K14" s="41">
        <f>J14/(0.01*I14)</f>
        <v>37999999.999999993</v>
      </c>
      <c r="L14" s="41"/>
      <c r="M14" s="87"/>
      <c r="N14" s="41">
        <v>1E-4</v>
      </c>
      <c r="O14" s="41" t="e">
        <f>AVERAGE(J34,J39,J44)</f>
        <v>#DIV/0!</v>
      </c>
      <c r="P14" s="41" t="e">
        <f>O14/(0.01*N14)</f>
        <v>#DIV/0!</v>
      </c>
      <c r="Q14" s="41" t="e">
        <f>STDEV(K34,K39,K44)</f>
        <v>#DIV/0!</v>
      </c>
    </row>
    <row r="15" spans="1:17" s="29" customFormat="1" ht="28.8" x14ac:dyDescent="0.55000000000000004">
      <c r="A15" s="39" t="s">
        <v>42</v>
      </c>
      <c r="B15" s="39">
        <v>1</v>
      </c>
      <c r="C15" s="39">
        <v>0.1</v>
      </c>
      <c r="D15" s="39">
        <v>0.01</v>
      </c>
      <c r="E15" s="39">
        <v>1E-3</v>
      </c>
      <c r="F15" s="39">
        <v>1E-4</v>
      </c>
      <c r="G15" s="39">
        <v>1.0000000000000001E-5</v>
      </c>
      <c r="H15" s="39">
        <v>9.9999999999999995E-7</v>
      </c>
      <c r="I15" s="39"/>
      <c r="J15" s="39"/>
      <c r="K15" s="39"/>
      <c r="L15" s="39"/>
      <c r="M15" s="39"/>
      <c r="N15" s="39"/>
      <c r="O15" s="39"/>
      <c r="P15" s="39"/>
      <c r="Q15" s="39"/>
    </row>
    <row r="16" spans="1:17" x14ac:dyDescent="0.55000000000000004">
      <c r="A16" s="39"/>
      <c r="B16" s="84" t="s">
        <v>50</v>
      </c>
      <c r="C16" s="84"/>
      <c r="D16" s="84"/>
      <c r="E16" s="84"/>
      <c r="F16" s="84"/>
      <c r="G16" s="84"/>
      <c r="H16" s="84"/>
      <c r="I16" s="41"/>
      <c r="J16" s="41"/>
      <c r="K16" s="41"/>
      <c r="L16" s="41"/>
      <c r="M16" s="41"/>
      <c r="N16" s="41"/>
      <c r="O16" s="41"/>
      <c r="P16" s="41"/>
      <c r="Q16" s="41"/>
    </row>
    <row r="17" spans="1:17" x14ac:dyDescent="0.55000000000000004">
      <c r="A17" s="41"/>
      <c r="B17" s="41">
        <v>1</v>
      </c>
      <c r="C17" s="41">
        <v>2</v>
      </c>
      <c r="D17" s="41">
        <v>3</v>
      </c>
      <c r="E17" s="41">
        <v>4</v>
      </c>
      <c r="F17" s="41">
        <v>5</v>
      </c>
      <c r="G17" s="41">
        <v>6</v>
      </c>
      <c r="H17" s="41">
        <v>7</v>
      </c>
      <c r="I17" s="41"/>
      <c r="J17" s="41"/>
      <c r="K17" s="41"/>
      <c r="L17" s="41"/>
      <c r="M17" s="41"/>
      <c r="N17" s="41"/>
      <c r="O17" s="41"/>
      <c r="P17" s="41"/>
      <c r="Q17" s="41"/>
    </row>
    <row r="18" spans="1:17" x14ac:dyDescent="0.55000000000000004">
      <c r="A18" s="41" t="s">
        <v>40</v>
      </c>
      <c r="B18" s="41"/>
      <c r="C18" s="41"/>
      <c r="D18" s="41"/>
      <c r="E18" s="41"/>
      <c r="F18" s="41">
        <v>28</v>
      </c>
      <c r="G18" s="41"/>
      <c r="H18" s="41"/>
      <c r="I18" s="41">
        <v>0.01</v>
      </c>
      <c r="J18" s="41">
        <f>(D18+D19)/2</f>
        <v>0</v>
      </c>
      <c r="K18" s="41"/>
    </row>
    <row r="19" spans="1:17" x14ac:dyDescent="0.55000000000000004">
      <c r="A19" s="41" t="s">
        <v>41</v>
      </c>
      <c r="B19" s="41"/>
      <c r="C19" s="41"/>
      <c r="D19" s="41"/>
      <c r="E19" s="41"/>
      <c r="F19" s="41">
        <v>34</v>
      </c>
      <c r="G19" s="41"/>
      <c r="H19" s="41"/>
      <c r="I19" s="41">
        <v>1E-4</v>
      </c>
      <c r="J19" s="41">
        <f>AVERAGE(F18:F19)</f>
        <v>31</v>
      </c>
      <c r="K19" s="41">
        <f>J19/(0.01*I19)</f>
        <v>30999999.999999996</v>
      </c>
    </row>
    <row r="20" spans="1:17" s="29" customFormat="1" ht="28.8" x14ac:dyDescent="0.55000000000000004">
      <c r="A20" s="39" t="s">
        <v>42</v>
      </c>
      <c r="B20" s="39">
        <v>1</v>
      </c>
      <c r="C20" s="39">
        <v>0.1</v>
      </c>
      <c r="D20" s="39">
        <v>0.01</v>
      </c>
      <c r="E20" s="39">
        <v>1E-3</v>
      </c>
      <c r="F20" s="39">
        <v>1E-4</v>
      </c>
      <c r="G20" s="39">
        <v>1.0000000000000001E-5</v>
      </c>
      <c r="H20" s="39">
        <v>9.9999999999999995E-7</v>
      </c>
      <c r="I20" s="39"/>
      <c r="J20" s="39"/>
      <c r="K20" s="39"/>
    </row>
    <row r="21" spans="1:17" x14ac:dyDescent="0.55000000000000004">
      <c r="A21" s="41"/>
      <c r="B21" s="84" t="s">
        <v>51</v>
      </c>
      <c r="C21" s="84"/>
      <c r="D21" s="84"/>
      <c r="E21" s="84"/>
      <c r="F21" s="84"/>
      <c r="G21" s="84"/>
      <c r="H21" s="84"/>
      <c r="I21" s="31"/>
      <c r="J21" s="81" t="s">
        <v>37</v>
      </c>
      <c r="K21" s="77" t="s">
        <v>38</v>
      </c>
    </row>
    <row r="22" spans="1:17" x14ac:dyDescent="0.55000000000000004">
      <c r="A22" s="41"/>
      <c r="B22" s="41">
        <v>1</v>
      </c>
      <c r="C22" s="41">
        <v>2</v>
      </c>
      <c r="D22" s="41">
        <v>3</v>
      </c>
      <c r="E22" s="41">
        <v>4</v>
      </c>
      <c r="F22" s="41">
        <v>5</v>
      </c>
      <c r="G22" s="41">
        <v>6</v>
      </c>
      <c r="H22" s="41">
        <v>7</v>
      </c>
      <c r="I22" s="32"/>
      <c r="J22" s="81"/>
      <c r="K22" s="77"/>
    </row>
    <row r="23" spans="1:17" x14ac:dyDescent="0.55000000000000004">
      <c r="A23" s="41" t="s">
        <v>40</v>
      </c>
      <c r="B23" s="41"/>
      <c r="C23" s="41"/>
      <c r="D23" s="41"/>
      <c r="E23" s="41"/>
      <c r="F23" s="41">
        <v>27</v>
      </c>
      <c r="G23" s="41"/>
      <c r="H23" s="41"/>
      <c r="I23" s="41">
        <v>0.01</v>
      </c>
      <c r="J23" s="41"/>
      <c r="K23" s="41">
        <f>J23/(0.01*I23)</f>
        <v>0</v>
      </c>
    </row>
    <row r="24" spans="1:17" x14ac:dyDescent="0.55000000000000004">
      <c r="A24" s="41" t="s">
        <v>41</v>
      </c>
      <c r="B24" s="41"/>
      <c r="C24" s="41"/>
      <c r="D24" s="41"/>
      <c r="E24" s="41"/>
      <c r="F24" s="41">
        <v>23</v>
      </c>
      <c r="G24" s="41"/>
      <c r="H24" s="41"/>
      <c r="I24" s="41">
        <v>1E-4</v>
      </c>
      <c r="J24" s="41">
        <f>AVERAGE(F23:F24)</f>
        <v>25</v>
      </c>
      <c r="K24" s="41">
        <f>J24/(0.01*I24)</f>
        <v>24999999.999999996</v>
      </c>
    </row>
    <row r="25" spans="1:17" s="29" customFormat="1" ht="28.8" x14ac:dyDescent="0.55000000000000004">
      <c r="A25" s="39" t="s">
        <v>42</v>
      </c>
      <c r="B25" s="39">
        <v>1</v>
      </c>
      <c r="C25" s="39">
        <v>0.1</v>
      </c>
      <c r="D25" s="39">
        <v>0.01</v>
      </c>
      <c r="E25" s="39">
        <v>1E-3</v>
      </c>
      <c r="F25" s="39">
        <v>1E-4</v>
      </c>
      <c r="G25" s="39">
        <v>1.0000000000000001E-5</v>
      </c>
      <c r="H25" s="39">
        <v>9.9999999999999995E-7</v>
      </c>
      <c r="I25" s="39"/>
      <c r="J25" s="39"/>
      <c r="K25" s="39"/>
    </row>
    <row r="26" spans="1:17" x14ac:dyDescent="0.55000000000000004">
      <c r="A26" s="41"/>
      <c r="B26" s="84" t="s">
        <v>52</v>
      </c>
      <c r="C26" s="84"/>
      <c r="D26" s="84"/>
      <c r="E26" s="84"/>
      <c r="F26" s="84"/>
      <c r="G26" s="84"/>
      <c r="H26" s="84"/>
      <c r="I26" s="41"/>
      <c r="J26" s="41"/>
      <c r="K26" s="41"/>
    </row>
    <row r="27" spans="1:17" x14ac:dyDescent="0.55000000000000004">
      <c r="A27" s="41"/>
      <c r="B27" s="41">
        <v>1</v>
      </c>
      <c r="C27" s="41">
        <v>2</v>
      </c>
      <c r="D27" s="41">
        <v>3</v>
      </c>
      <c r="E27" s="41">
        <v>4</v>
      </c>
      <c r="F27" s="41">
        <v>5</v>
      </c>
      <c r="G27" s="41">
        <v>6</v>
      </c>
      <c r="H27" s="41">
        <v>7</v>
      </c>
      <c r="I27" s="41"/>
      <c r="J27" s="41"/>
      <c r="K27" s="41"/>
    </row>
    <row r="28" spans="1:17" x14ac:dyDescent="0.55000000000000004">
      <c r="A28" s="41" t="s">
        <v>40</v>
      </c>
      <c r="B28" s="41"/>
      <c r="C28" s="41"/>
      <c r="D28" s="41"/>
      <c r="E28" s="41">
        <v>78</v>
      </c>
      <c r="F28" s="41">
        <v>11</v>
      </c>
      <c r="G28" s="41"/>
      <c r="H28" s="41"/>
      <c r="I28" s="41">
        <v>1E-3</v>
      </c>
      <c r="J28" s="41">
        <f>AVERAGE(E28:E29)</f>
        <v>78</v>
      </c>
      <c r="K28" s="41">
        <f>J28/(0.01*I28)</f>
        <v>7799999.9999999991</v>
      </c>
    </row>
    <row r="29" spans="1:17" x14ac:dyDescent="0.55000000000000004">
      <c r="A29" s="41" t="s">
        <v>41</v>
      </c>
      <c r="B29" s="41"/>
      <c r="C29" s="41"/>
      <c r="D29" s="41"/>
      <c r="E29" s="41">
        <v>78</v>
      </c>
      <c r="F29" s="41">
        <v>2</v>
      </c>
      <c r="G29" s="41"/>
      <c r="H29" s="41"/>
      <c r="I29" s="41">
        <v>1E-4</v>
      </c>
      <c r="J29" s="41">
        <f>AVERAGE(F28:F29)</f>
        <v>6.5</v>
      </c>
      <c r="K29" s="41">
        <f>J29/(0.01*I29)</f>
        <v>6499999.9999999991</v>
      </c>
    </row>
    <row r="30" spans="1:17" s="29" customFormat="1" ht="28.8" x14ac:dyDescent="0.55000000000000004">
      <c r="A30" s="39" t="s">
        <v>42</v>
      </c>
      <c r="B30" s="39">
        <v>1</v>
      </c>
      <c r="C30" s="39">
        <v>0.1</v>
      </c>
      <c r="D30" s="39">
        <v>0.01</v>
      </c>
      <c r="E30" s="39">
        <v>1E-3</v>
      </c>
      <c r="F30" s="39">
        <v>1E-4</v>
      </c>
      <c r="G30" s="39">
        <v>1.0000000000000001E-5</v>
      </c>
      <c r="H30" s="39">
        <v>9.9999999999999995E-7</v>
      </c>
      <c r="I30" s="39"/>
      <c r="J30" s="39"/>
      <c r="K30" s="39"/>
    </row>
    <row r="31" spans="1:17" x14ac:dyDescent="0.55000000000000004">
      <c r="A31" s="39"/>
      <c r="B31" s="82" t="s">
        <v>53</v>
      </c>
      <c r="C31" s="83"/>
      <c r="D31" s="83"/>
      <c r="E31" s="83"/>
      <c r="F31" s="83"/>
      <c r="G31" s="83"/>
      <c r="H31" s="83"/>
      <c r="I31" s="41"/>
      <c r="J31" s="41"/>
      <c r="K31" s="41"/>
    </row>
    <row r="32" spans="1:17" x14ac:dyDescent="0.55000000000000004">
      <c r="A32" s="41"/>
      <c r="B32" s="41">
        <v>1</v>
      </c>
      <c r="C32" s="41">
        <v>2</v>
      </c>
      <c r="D32" s="41">
        <v>3</v>
      </c>
      <c r="E32" s="41">
        <v>4</v>
      </c>
      <c r="F32" s="41">
        <v>5</v>
      </c>
      <c r="G32" s="41">
        <v>6</v>
      </c>
      <c r="H32" s="41">
        <v>7</v>
      </c>
      <c r="I32" s="41"/>
      <c r="J32" s="41"/>
      <c r="K32" s="41"/>
    </row>
    <row r="33" spans="1:11" x14ac:dyDescent="0.55000000000000004">
      <c r="A33" s="41" t="s">
        <v>40</v>
      </c>
      <c r="B33" s="41"/>
      <c r="C33" s="41"/>
      <c r="D33" s="41">
        <v>57</v>
      </c>
      <c r="E33" s="41"/>
      <c r="F33" s="41"/>
      <c r="G33" s="41"/>
      <c r="H33" s="41"/>
      <c r="I33" s="41">
        <v>0.01</v>
      </c>
      <c r="J33" s="41">
        <f>AVERAGE(D33:D34)</f>
        <v>64</v>
      </c>
      <c r="K33" s="41">
        <f>J33/(0.01*I33)</f>
        <v>640000</v>
      </c>
    </row>
    <row r="34" spans="1:11" x14ac:dyDescent="0.55000000000000004">
      <c r="A34" s="41" t="s">
        <v>41</v>
      </c>
      <c r="B34" s="41"/>
      <c r="C34" s="41"/>
      <c r="D34" s="41">
        <v>71</v>
      </c>
      <c r="E34" s="41"/>
      <c r="F34" s="41"/>
      <c r="G34" s="41"/>
      <c r="H34" s="41"/>
      <c r="I34" s="41">
        <v>1E-4</v>
      </c>
      <c r="J34" s="41" t="e">
        <f>AVERAGE(F33:F34)</f>
        <v>#DIV/0!</v>
      </c>
      <c r="K34" s="41" t="e">
        <f>J34/(0.01*I34)</f>
        <v>#DIV/0!</v>
      </c>
    </row>
    <row r="35" spans="1:11" s="29" customFormat="1" ht="28.8" x14ac:dyDescent="0.55000000000000004">
      <c r="A35" s="39" t="s">
        <v>42</v>
      </c>
      <c r="B35" s="39">
        <v>1</v>
      </c>
      <c r="C35" s="39">
        <v>0.1</v>
      </c>
      <c r="D35" s="39">
        <v>0.01</v>
      </c>
      <c r="E35" s="39">
        <v>1E-3</v>
      </c>
      <c r="F35" s="39">
        <v>1E-4</v>
      </c>
      <c r="G35" s="39">
        <v>1.0000000000000001E-5</v>
      </c>
      <c r="H35" s="39">
        <v>9.9999999999999995E-7</v>
      </c>
      <c r="I35" s="39"/>
      <c r="J35" s="39"/>
      <c r="K35" s="39"/>
    </row>
    <row r="36" spans="1:11" x14ac:dyDescent="0.55000000000000004">
      <c r="A36" s="39"/>
      <c r="B36" s="82" t="s">
        <v>54</v>
      </c>
      <c r="C36" s="83"/>
      <c r="D36" s="83"/>
      <c r="E36" s="83"/>
      <c r="F36" s="83"/>
      <c r="G36" s="83"/>
      <c r="H36" s="83"/>
      <c r="I36" s="41"/>
      <c r="J36" s="41"/>
      <c r="K36" s="41"/>
    </row>
    <row r="37" spans="1:11" x14ac:dyDescent="0.55000000000000004">
      <c r="A37" s="41"/>
      <c r="B37" s="41">
        <v>1</v>
      </c>
      <c r="C37" s="41">
        <v>2</v>
      </c>
      <c r="D37" s="41">
        <v>3</v>
      </c>
      <c r="E37" s="41">
        <v>4</v>
      </c>
      <c r="F37" s="41">
        <v>5</v>
      </c>
      <c r="G37" s="41">
        <v>6</v>
      </c>
      <c r="H37" s="41">
        <v>7</v>
      </c>
      <c r="I37" s="41"/>
      <c r="J37" s="41"/>
      <c r="K37" s="41"/>
    </row>
    <row r="38" spans="1:11" x14ac:dyDescent="0.55000000000000004">
      <c r="A38" s="41" t="s">
        <v>40</v>
      </c>
      <c r="B38" s="41"/>
      <c r="C38" s="41"/>
      <c r="D38" s="41">
        <v>83</v>
      </c>
      <c r="E38" s="41"/>
      <c r="F38" s="41"/>
      <c r="G38" s="41"/>
      <c r="H38" s="41"/>
      <c r="I38" s="41">
        <v>0.01</v>
      </c>
      <c r="J38" s="41">
        <f>(D38+D39)/2</f>
        <v>78.5</v>
      </c>
      <c r="K38" s="41">
        <f>J38/(0.01*I38)</f>
        <v>785000</v>
      </c>
    </row>
    <row r="39" spans="1:11" x14ac:dyDescent="0.55000000000000004">
      <c r="A39" s="41" t="s">
        <v>41</v>
      </c>
      <c r="B39" s="41"/>
      <c r="C39" s="41"/>
      <c r="D39" s="41">
        <v>74</v>
      </c>
      <c r="E39" s="41"/>
      <c r="F39" s="41"/>
      <c r="G39" s="41"/>
      <c r="H39" s="41"/>
      <c r="I39" s="41">
        <v>1E-4</v>
      </c>
      <c r="J39" s="41" t="e">
        <f>AVERAGE(F38:F39)</f>
        <v>#DIV/0!</v>
      </c>
      <c r="K39" s="41" t="e">
        <f>J39/(0.01*I39)</f>
        <v>#DIV/0!</v>
      </c>
    </row>
    <row r="40" spans="1:11" s="29" customFormat="1" ht="28.8" x14ac:dyDescent="0.55000000000000004">
      <c r="A40" s="39" t="s">
        <v>42</v>
      </c>
      <c r="B40" s="39">
        <v>1</v>
      </c>
      <c r="C40" s="39">
        <v>0.1</v>
      </c>
      <c r="D40" s="39">
        <v>0.01</v>
      </c>
      <c r="E40" s="39">
        <v>1E-3</v>
      </c>
      <c r="F40" s="39">
        <v>1E-4</v>
      </c>
      <c r="G40" s="39">
        <v>1.0000000000000001E-5</v>
      </c>
      <c r="H40" s="39">
        <v>9.9999999999999995E-7</v>
      </c>
      <c r="I40" s="39"/>
      <c r="J40" s="39"/>
      <c r="K40" s="39"/>
    </row>
    <row r="41" spans="1:11" ht="14.5" customHeight="1" x14ac:dyDescent="0.55000000000000004">
      <c r="A41" s="41"/>
      <c r="B41" s="82" t="s">
        <v>55</v>
      </c>
      <c r="C41" s="83"/>
      <c r="D41" s="83"/>
      <c r="E41" s="83"/>
      <c r="F41" s="83"/>
      <c r="G41" s="83"/>
      <c r="H41" s="83"/>
      <c r="I41" s="31"/>
      <c r="J41" s="81" t="s">
        <v>37</v>
      </c>
      <c r="K41" s="77" t="s">
        <v>38</v>
      </c>
    </row>
    <row r="42" spans="1:11" x14ac:dyDescent="0.55000000000000004">
      <c r="A42" s="41"/>
      <c r="B42" s="41">
        <v>1</v>
      </c>
      <c r="C42" s="41">
        <v>2</v>
      </c>
      <c r="D42" s="41">
        <v>3</v>
      </c>
      <c r="E42" s="41">
        <v>4</v>
      </c>
      <c r="F42" s="41">
        <v>5</v>
      </c>
      <c r="G42" s="41">
        <v>6</v>
      </c>
      <c r="H42" s="41">
        <v>7</v>
      </c>
      <c r="I42" s="32"/>
      <c r="J42" s="81"/>
      <c r="K42" s="77"/>
    </row>
    <row r="43" spans="1:11" x14ac:dyDescent="0.55000000000000004">
      <c r="A43" s="41" t="s">
        <v>40</v>
      </c>
      <c r="B43" s="41"/>
      <c r="C43" s="41"/>
      <c r="D43" s="41">
        <v>30</v>
      </c>
      <c r="E43" s="41"/>
      <c r="F43" s="41"/>
      <c r="G43" s="41"/>
      <c r="H43" s="41"/>
      <c r="I43" s="41">
        <v>0.01</v>
      </c>
      <c r="J43" s="41">
        <f>(D43+D44)/2</f>
        <v>33.5</v>
      </c>
      <c r="K43" s="41">
        <f>J43/(0.01*I43)</f>
        <v>335000</v>
      </c>
    </row>
    <row r="44" spans="1:11" x14ac:dyDescent="0.55000000000000004">
      <c r="A44" s="41" t="s">
        <v>41</v>
      </c>
      <c r="B44" s="41"/>
      <c r="C44" s="41"/>
      <c r="D44" s="41">
        <v>37</v>
      </c>
      <c r="E44" s="41"/>
      <c r="F44" s="41"/>
      <c r="G44" s="41"/>
      <c r="H44" s="41"/>
      <c r="I44" s="41">
        <v>1E-4</v>
      </c>
      <c r="J44" s="41" t="e">
        <f>AVERAGE(F43:F44)</f>
        <v>#DIV/0!</v>
      </c>
      <c r="K44" s="41" t="e">
        <f>J44/(0.01*I44)</f>
        <v>#DIV/0!</v>
      </c>
    </row>
    <row r="45" spans="1:11" s="29" customFormat="1" ht="28.8" x14ac:dyDescent="0.55000000000000004">
      <c r="A45" s="39" t="s">
        <v>42</v>
      </c>
      <c r="B45" s="39">
        <v>1</v>
      </c>
      <c r="C45" s="39">
        <v>0.1</v>
      </c>
      <c r="D45" s="39">
        <v>0.01</v>
      </c>
      <c r="E45" s="39">
        <v>1E-3</v>
      </c>
      <c r="F45" s="39">
        <v>1E-4</v>
      </c>
      <c r="G45" s="39">
        <v>1.0000000000000001E-5</v>
      </c>
      <c r="H45" s="39">
        <v>9.9999999999999995E-7</v>
      </c>
      <c r="I45" s="39"/>
      <c r="J45" s="39"/>
      <c r="K45" s="39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28"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70" zoomScaleNormal="70" workbookViewId="0">
      <selection activeCell="N36" sqref="N36"/>
    </sheetView>
  </sheetViews>
  <sheetFormatPr defaultColWidth="8.83984375" defaultRowHeight="14.4" x14ac:dyDescent="0.55000000000000004"/>
  <cols>
    <col min="15" max="16" width="11.15625" bestFit="1" customWidth="1"/>
    <col min="17" max="18" width="10.15625" bestFit="1" customWidth="1"/>
    <col min="19" max="19" width="9.15625" bestFit="1" customWidth="1"/>
  </cols>
  <sheetData>
    <row r="1" spans="1:13" x14ac:dyDescent="0.55000000000000004">
      <c r="A1" s="97" t="s">
        <v>19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x14ac:dyDescent="0.55000000000000004">
      <c r="A2" s="6" t="s">
        <v>1</v>
      </c>
      <c r="B2" s="6">
        <v>0</v>
      </c>
      <c r="C2" s="6">
        <v>1</v>
      </c>
      <c r="D2" s="6">
        <v>3</v>
      </c>
      <c r="E2" s="6">
        <v>7</v>
      </c>
      <c r="F2" s="6">
        <v>14</v>
      </c>
      <c r="G2" s="8">
        <v>21</v>
      </c>
      <c r="H2" s="8">
        <v>28</v>
      </c>
      <c r="I2" s="8">
        <v>35</v>
      </c>
      <c r="J2" s="8">
        <v>42</v>
      </c>
      <c r="K2" s="8">
        <v>50</v>
      </c>
      <c r="L2" s="8">
        <v>56</v>
      </c>
      <c r="M2" s="8">
        <v>62</v>
      </c>
    </row>
    <row r="3" spans="1:13" x14ac:dyDescent="0.55000000000000004">
      <c r="A3" s="6" t="s">
        <v>20</v>
      </c>
      <c r="B3" s="76">
        <v>57749999.999999993</v>
      </c>
      <c r="C3" s="76">
        <v>57499999.999999993</v>
      </c>
      <c r="D3">
        <v>53333333.333333328</v>
      </c>
      <c r="E3" s="5">
        <v>27750000</v>
      </c>
      <c r="F3" s="5">
        <v>5583333.3333333302</v>
      </c>
      <c r="G3" s="5">
        <v>1253333.33333333</v>
      </c>
      <c r="H3" s="5">
        <v>246666.66666666701</v>
      </c>
      <c r="I3" s="5">
        <v>40250</v>
      </c>
      <c r="J3" s="5">
        <v>1500</v>
      </c>
      <c r="K3" s="5">
        <v>70.000000000000014</v>
      </c>
      <c r="L3">
        <v>1.6666666666666667</v>
      </c>
      <c r="M3" s="5">
        <v>0.1</v>
      </c>
    </row>
    <row r="4" spans="1:13" x14ac:dyDescent="0.55000000000000004">
      <c r="A4" s="6" t="s">
        <v>21</v>
      </c>
      <c r="B4" s="76">
        <v>57749999.999999993</v>
      </c>
      <c r="C4">
        <v>46666666.666666657</v>
      </c>
      <c r="D4" s="5">
        <v>27333333.333333299</v>
      </c>
      <c r="E4" s="5">
        <v>1085000</v>
      </c>
      <c r="F4" s="5">
        <v>92.222222222222229</v>
      </c>
      <c r="G4" s="5">
        <v>2.2222222222222223</v>
      </c>
      <c r="H4" s="5">
        <v>0.1</v>
      </c>
      <c r="I4" s="5">
        <v>0.1</v>
      </c>
      <c r="J4" s="5">
        <v>0.1</v>
      </c>
      <c r="K4" s="5">
        <v>0.1</v>
      </c>
      <c r="L4" s="5">
        <v>0.1</v>
      </c>
      <c r="M4" s="5">
        <v>0.1</v>
      </c>
    </row>
    <row r="5" spans="1:13" x14ac:dyDescent="0.55000000000000004">
      <c r="A5" s="7" t="s">
        <v>22</v>
      </c>
      <c r="B5" s="76">
        <v>57749999.999999993</v>
      </c>
      <c r="C5">
        <v>21999999.999999996</v>
      </c>
      <c r="D5" s="4">
        <v>905000</v>
      </c>
      <c r="E5" s="5">
        <v>0.1</v>
      </c>
      <c r="F5" s="5">
        <v>0.1</v>
      </c>
      <c r="G5" s="5">
        <v>0.1</v>
      </c>
      <c r="H5" s="5">
        <v>0.1</v>
      </c>
      <c r="I5" s="5">
        <v>0.1</v>
      </c>
      <c r="J5" s="5">
        <v>0.1</v>
      </c>
      <c r="K5" s="5">
        <v>0.1</v>
      </c>
      <c r="L5" s="5">
        <v>0.1</v>
      </c>
      <c r="M5" s="5">
        <v>0.1</v>
      </c>
    </row>
    <row r="6" spans="1:13" x14ac:dyDescent="0.55000000000000004">
      <c r="A6" s="6" t="s">
        <v>23</v>
      </c>
      <c r="B6" s="76">
        <v>57749999.999999993</v>
      </c>
      <c r="C6">
        <v>37499999.999999993</v>
      </c>
      <c r="D6" s="5">
        <v>43333333.333333328</v>
      </c>
      <c r="E6" s="5">
        <v>26499999.999999996</v>
      </c>
      <c r="F6" s="5">
        <v>4883333.333333333</v>
      </c>
      <c r="G6" s="5">
        <v>1096666.6666666667</v>
      </c>
      <c r="H6" s="5">
        <v>211666.66666666666</v>
      </c>
      <c r="I6" s="5">
        <v>34000</v>
      </c>
      <c r="J6" s="5">
        <v>1216.6666666666665</v>
      </c>
      <c r="K6" s="5">
        <v>70.000000000000014</v>
      </c>
      <c r="L6">
        <v>1.6666666666666667</v>
      </c>
      <c r="M6" s="5">
        <v>0.1</v>
      </c>
    </row>
    <row r="7" spans="1:13" x14ac:dyDescent="0.55000000000000004">
      <c r="A7" s="6" t="s">
        <v>14</v>
      </c>
      <c r="B7" s="76">
        <v>57749999.999999993</v>
      </c>
      <c r="C7">
        <v>32499999.999999996</v>
      </c>
      <c r="D7" s="5">
        <v>20833333.333333328</v>
      </c>
      <c r="E7" s="5">
        <v>1005000</v>
      </c>
      <c r="F7" s="5">
        <v>55.555555555555564</v>
      </c>
      <c r="G7" s="5">
        <v>0.1</v>
      </c>
      <c r="H7" s="5">
        <v>0.1</v>
      </c>
      <c r="I7" s="5">
        <v>0.1</v>
      </c>
      <c r="J7" s="5">
        <v>0.1</v>
      </c>
      <c r="K7" s="5">
        <v>0.1</v>
      </c>
      <c r="L7" s="5">
        <v>0.1</v>
      </c>
      <c r="M7" s="5">
        <v>0.1</v>
      </c>
    </row>
    <row r="8" spans="1:13" x14ac:dyDescent="0.55000000000000004">
      <c r="A8" s="7" t="s">
        <v>17</v>
      </c>
      <c r="B8" s="76">
        <v>57749999.999999993</v>
      </c>
      <c r="C8">
        <v>15833333.333333332</v>
      </c>
      <c r="D8" s="5">
        <v>586666.66666666663</v>
      </c>
      <c r="E8" s="5">
        <v>0.1</v>
      </c>
      <c r="F8" s="5">
        <v>0.1</v>
      </c>
      <c r="G8" s="5">
        <v>0.1</v>
      </c>
      <c r="H8" s="5">
        <v>0.1</v>
      </c>
      <c r="I8" s="5">
        <v>0.1</v>
      </c>
      <c r="J8" s="5">
        <v>0.1</v>
      </c>
      <c r="K8" s="5">
        <v>0.1</v>
      </c>
      <c r="L8" s="5">
        <v>0.1</v>
      </c>
      <c r="M8" s="5">
        <v>0.1</v>
      </c>
    </row>
    <row r="10" spans="1:13" x14ac:dyDescent="0.55000000000000004">
      <c r="A10" s="97" t="s">
        <v>24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</row>
    <row r="11" spans="1:13" x14ac:dyDescent="0.55000000000000004">
      <c r="A11" s="6" t="s">
        <v>1</v>
      </c>
      <c r="B11" s="6" t="s">
        <v>2</v>
      </c>
      <c r="C11" s="6" t="s">
        <v>3</v>
      </c>
      <c r="D11" s="6" t="s">
        <v>56</v>
      </c>
      <c r="E11" s="6" t="s">
        <v>4</v>
      </c>
      <c r="F11" s="6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77</v>
      </c>
      <c r="L11" s="8" t="s">
        <v>78</v>
      </c>
      <c r="M11" s="8" t="s">
        <v>79</v>
      </c>
    </row>
    <row r="12" spans="1:13" x14ac:dyDescent="0.55000000000000004">
      <c r="A12" s="6" t="s">
        <v>20</v>
      </c>
      <c r="B12" s="76">
        <v>6010407.6400856543</v>
      </c>
      <c r="C12">
        <v>1802775.6377319947</v>
      </c>
      <c r="D12">
        <v>5299371.0318615483</v>
      </c>
      <c r="E12">
        <v>353553.39059327374</v>
      </c>
      <c r="F12">
        <v>1451148.9700693502</v>
      </c>
      <c r="G12">
        <v>278672.44810589636</v>
      </c>
      <c r="H12">
        <v>151767.3658377628</v>
      </c>
      <c r="I12" s="2">
        <v>25102.290732122437</v>
      </c>
      <c r="J12" s="2">
        <v>1909.1883092036783</v>
      </c>
      <c r="K12">
        <v>2298.0970388562796</v>
      </c>
      <c r="L12">
        <v>1.666666666666667</v>
      </c>
      <c r="M12">
        <v>0</v>
      </c>
    </row>
    <row r="13" spans="1:13" x14ac:dyDescent="0.55000000000000004">
      <c r="A13" s="6" t="s">
        <v>21</v>
      </c>
      <c r="B13" s="76">
        <v>6010407.6400856543</v>
      </c>
      <c r="C13">
        <v>5484827.5573014449</v>
      </c>
      <c r="D13">
        <v>16072751.268321585</v>
      </c>
      <c r="E13">
        <v>445477.27214752493</v>
      </c>
      <c r="F13">
        <v>142.5008122134098</v>
      </c>
      <c r="G13">
        <v>2.5458753860865775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55000000000000004">
      <c r="A14" s="7" t="s">
        <v>22</v>
      </c>
      <c r="B14" s="76">
        <v>6010407.6400856543</v>
      </c>
      <c r="C14">
        <v>3122498.999199219</v>
      </c>
      <c r="D14">
        <v>160000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55000000000000004">
      <c r="A15" s="6" t="s">
        <v>23</v>
      </c>
      <c r="B15" s="76">
        <v>6010407.6400856543</v>
      </c>
      <c r="C15">
        <v>12579745.625409124</v>
      </c>
      <c r="D15">
        <v>5251983.752196244</v>
      </c>
      <c r="E15">
        <v>707106.78118654748</v>
      </c>
      <c r="F15">
        <v>1567109.8663888655</v>
      </c>
      <c r="G15">
        <v>220302.82189144389</v>
      </c>
      <c r="H15">
        <v>151767.3658377628</v>
      </c>
      <c r="I15" s="2">
        <v>21213.203435596424</v>
      </c>
      <c r="J15" s="2">
        <v>1590.9902576697318</v>
      </c>
      <c r="K15">
        <v>2298.0970388562796</v>
      </c>
      <c r="L15">
        <v>1.666666666666667</v>
      </c>
      <c r="M15">
        <v>0</v>
      </c>
    </row>
    <row r="16" spans="1:13" x14ac:dyDescent="0.55000000000000004">
      <c r="A16" s="6" t="s">
        <v>14</v>
      </c>
      <c r="B16" s="76">
        <v>6010407.6400856543</v>
      </c>
      <c r="C16">
        <v>3999999.9999999981</v>
      </c>
      <c r="D16">
        <v>12770408.502993679</v>
      </c>
      <c r="E16">
        <v>438406.20433565945</v>
      </c>
      <c r="F16">
        <v>93.353172494644298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55000000000000004">
      <c r="A17" s="7" t="s">
        <v>17</v>
      </c>
      <c r="B17" s="76">
        <v>6010407.6400856543</v>
      </c>
      <c r="C17">
        <v>1258305.7392117907</v>
      </c>
      <c r="D17">
        <v>229691.82252168516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9" spans="1:13" ht="15.6" x14ac:dyDescent="0.6">
      <c r="A19" s="96" t="s">
        <v>0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</row>
    <row r="20" spans="1:13" x14ac:dyDescent="0.55000000000000004">
      <c r="A20" s="6" t="s">
        <v>1</v>
      </c>
      <c r="B20" s="6">
        <v>0</v>
      </c>
      <c r="C20" s="6">
        <v>1</v>
      </c>
      <c r="D20" s="6">
        <v>3</v>
      </c>
      <c r="E20" s="6">
        <v>7</v>
      </c>
      <c r="F20" s="6">
        <v>14</v>
      </c>
      <c r="G20" s="8">
        <v>21</v>
      </c>
      <c r="H20" s="8">
        <v>28</v>
      </c>
      <c r="I20" s="8">
        <v>35</v>
      </c>
      <c r="J20" s="6">
        <v>42</v>
      </c>
      <c r="K20" s="6">
        <v>49</v>
      </c>
      <c r="L20" s="8">
        <v>56</v>
      </c>
      <c r="M20" s="8">
        <v>63</v>
      </c>
    </row>
    <row r="21" spans="1:13" x14ac:dyDescent="0.55000000000000004">
      <c r="A21" s="6" t="s">
        <v>10</v>
      </c>
      <c r="B21" s="76">
        <v>57749999.999999993</v>
      </c>
      <c r="C21" s="1">
        <v>58999999.999999993</v>
      </c>
      <c r="D21" s="1">
        <v>52499999.999999993</v>
      </c>
      <c r="E21" s="1">
        <v>27999999.999999996</v>
      </c>
      <c r="F21" s="1">
        <v>3999999.9999999995</v>
      </c>
      <c r="G21" s="2">
        <v>1100000</v>
      </c>
      <c r="H21" s="2">
        <v>108000</v>
      </c>
      <c r="I21" s="2">
        <v>22500</v>
      </c>
      <c r="J21" s="2">
        <v>200</v>
      </c>
      <c r="K21">
        <v>23.333333333333336</v>
      </c>
      <c r="L21">
        <v>1.6666666666666667</v>
      </c>
      <c r="M21" s="5">
        <v>0.1</v>
      </c>
    </row>
    <row r="22" spans="1:13" x14ac:dyDescent="0.55000000000000004">
      <c r="A22" s="6" t="s">
        <v>11</v>
      </c>
      <c r="B22" s="76">
        <v>57749999.999999993</v>
      </c>
      <c r="C22" s="1">
        <v>57999999.999999993</v>
      </c>
      <c r="D22" s="1">
        <v>58999999.999999993</v>
      </c>
      <c r="E22" s="1">
        <v>27749999.999999996</v>
      </c>
      <c r="F22" s="1">
        <v>5899999.9999999991</v>
      </c>
      <c r="G22" s="2">
        <v>1085000</v>
      </c>
      <c r="H22" s="2">
        <v>94500</v>
      </c>
      <c r="I22" s="1">
        <v>58000</v>
      </c>
      <c r="J22" s="2">
        <v>800</v>
      </c>
      <c r="K22">
        <v>88.333333333333343</v>
      </c>
      <c r="L22">
        <v>3.3333333333333335</v>
      </c>
      <c r="M22" s="5">
        <v>0.1</v>
      </c>
    </row>
    <row r="23" spans="1:13" x14ac:dyDescent="0.55000000000000004">
      <c r="A23" s="6" t="s">
        <v>12</v>
      </c>
      <c r="B23" s="76">
        <v>57749999.999999993</v>
      </c>
      <c r="C23" s="1">
        <v>55499999.999999993</v>
      </c>
      <c r="D23" s="1">
        <v>48499999.999999993</v>
      </c>
      <c r="E23" s="1">
        <v>27499999.999999996</v>
      </c>
      <c r="F23" s="1">
        <v>6849999.9999999991</v>
      </c>
      <c r="G23" s="2">
        <v>1575000</v>
      </c>
      <c r="H23" s="2">
        <v>410000</v>
      </c>
      <c r="I23" s="2">
        <v>40250</v>
      </c>
      <c r="J23" s="2">
        <v>3500</v>
      </c>
      <c r="K23">
        <v>98.333333333333343</v>
      </c>
      <c r="L23" s="5">
        <v>0.1</v>
      </c>
      <c r="M23" s="5">
        <v>0.1</v>
      </c>
    </row>
    <row r="24" spans="1:13" x14ac:dyDescent="0.55000000000000004">
      <c r="A24" s="7" t="s">
        <v>13</v>
      </c>
      <c r="B24" s="76">
        <v>57749999.999999993</v>
      </c>
      <c r="C24" s="1">
        <v>48499999.999999993</v>
      </c>
      <c r="D24" s="1">
        <v>38999999.999999993</v>
      </c>
      <c r="E24" s="1">
        <v>1400000</v>
      </c>
      <c r="F24" s="1">
        <v>256.66666666666669</v>
      </c>
      <c r="G24" s="1">
        <v>0</v>
      </c>
      <c r="H24" s="5">
        <v>0.1</v>
      </c>
      <c r="I24" s="5">
        <v>0.1</v>
      </c>
      <c r="J24" s="5">
        <v>0.1</v>
      </c>
      <c r="K24" s="5">
        <v>0.1</v>
      </c>
      <c r="L24" s="5">
        <v>0.1</v>
      </c>
      <c r="M24" s="5">
        <v>0.1</v>
      </c>
    </row>
    <row r="25" spans="1:13" x14ac:dyDescent="0.55000000000000004">
      <c r="A25" s="7" t="s">
        <v>14</v>
      </c>
      <c r="B25" s="76">
        <v>57749999.999999993</v>
      </c>
      <c r="C25" s="1">
        <v>50999999.999999993</v>
      </c>
      <c r="D25" s="1">
        <v>33999999.999999993</v>
      </c>
      <c r="E25" s="1">
        <v>770000</v>
      </c>
      <c r="F25" s="1">
        <v>15</v>
      </c>
      <c r="G25" s="1">
        <v>1.6666666666666667</v>
      </c>
      <c r="H25" s="5">
        <v>0.1</v>
      </c>
      <c r="I25" s="5">
        <v>0.1</v>
      </c>
      <c r="J25" s="5">
        <v>0.1</v>
      </c>
      <c r="K25" s="5">
        <v>0.1</v>
      </c>
      <c r="L25" s="5">
        <v>0.1</v>
      </c>
      <c r="M25" s="5">
        <v>0.1</v>
      </c>
    </row>
    <row r="26" spans="1:13" x14ac:dyDescent="0.55000000000000004">
      <c r="A26" s="7" t="s">
        <v>15</v>
      </c>
      <c r="B26" s="76">
        <v>57749999.999999993</v>
      </c>
      <c r="C26" s="1">
        <v>40499999.999999993</v>
      </c>
      <c r="D26" s="1">
        <v>10350000</v>
      </c>
      <c r="E26" s="1"/>
      <c r="F26" s="1">
        <v>5</v>
      </c>
      <c r="G26" s="1">
        <v>5</v>
      </c>
      <c r="H26" s="5">
        <v>0.1</v>
      </c>
      <c r="I26" s="5">
        <v>0.1</v>
      </c>
      <c r="J26" s="5">
        <v>0.1</v>
      </c>
      <c r="K26" s="5">
        <v>0.1</v>
      </c>
      <c r="L26" s="5">
        <v>0.1</v>
      </c>
      <c r="M26" s="5">
        <v>0.1</v>
      </c>
    </row>
    <row r="27" spans="1:13" x14ac:dyDescent="0.55000000000000004">
      <c r="A27" s="7" t="s">
        <v>16</v>
      </c>
      <c r="B27" s="76">
        <v>57749999.999999993</v>
      </c>
      <c r="C27" s="3">
        <v>18499999.999999996</v>
      </c>
      <c r="D27" s="1">
        <v>905000</v>
      </c>
      <c r="E27" s="5">
        <v>0.1</v>
      </c>
      <c r="F27" s="5">
        <v>0.1</v>
      </c>
      <c r="G27" s="5">
        <v>0.1</v>
      </c>
      <c r="H27" s="5">
        <v>0.1</v>
      </c>
      <c r="I27" s="5">
        <v>0.1</v>
      </c>
      <c r="J27" s="5">
        <v>0.1</v>
      </c>
      <c r="K27" s="5">
        <v>0.1</v>
      </c>
      <c r="L27" s="5">
        <v>0.1</v>
      </c>
      <c r="M27" s="5">
        <v>0.1</v>
      </c>
    </row>
    <row r="28" spans="1:13" x14ac:dyDescent="0.55000000000000004">
      <c r="A28" s="7" t="s">
        <v>17</v>
      </c>
      <c r="B28" s="76">
        <v>57749999.999999993</v>
      </c>
      <c r="C28" s="3">
        <v>24499999.999999996</v>
      </c>
      <c r="D28" s="1">
        <v>1065000</v>
      </c>
      <c r="E28" s="5">
        <v>0.1</v>
      </c>
      <c r="F28" s="5">
        <v>0.1</v>
      </c>
      <c r="G28" s="5">
        <v>0.1</v>
      </c>
      <c r="H28" s="5">
        <v>0.1</v>
      </c>
      <c r="I28" s="5">
        <v>0.1</v>
      </c>
      <c r="J28" s="5">
        <v>0.1</v>
      </c>
      <c r="K28" s="5">
        <v>0.1</v>
      </c>
      <c r="L28" s="5">
        <v>0.1</v>
      </c>
      <c r="M28" s="5">
        <v>0.1</v>
      </c>
    </row>
    <row r="29" spans="1:13" x14ac:dyDescent="0.55000000000000004">
      <c r="A29" s="7" t="s">
        <v>18</v>
      </c>
      <c r="B29" s="76">
        <v>57749999.999999993</v>
      </c>
      <c r="C29" s="3">
        <v>22999999.999999996</v>
      </c>
      <c r="D29" s="1">
        <v>745000</v>
      </c>
      <c r="E29" s="5">
        <v>0.1</v>
      </c>
      <c r="F29" s="5">
        <v>0.1</v>
      </c>
      <c r="G29" s="5">
        <v>0.1</v>
      </c>
      <c r="H29" s="5">
        <v>0.1</v>
      </c>
      <c r="I29" s="5">
        <v>0.1</v>
      </c>
      <c r="J29" s="5">
        <v>0.1</v>
      </c>
      <c r="K29" s="5">
        <v>0.1</v>
      </c>
      <c r="L29" s="5">
        <v>0.1</v>
      </c>
      <c r="M29" s="5">
        <v>0.1</v>
      </c>
    </row>
  </sheetData>
  <mergeCells count="3">
    <mergeCell ref="A1:M1"/>
    <mergeCell ref="A10:M10"/>
    <mergeCell ref="A19:M19"/>
  </mergeCells>
  <phoneticPr fontId="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8443-D137-4DCC-98C0-B5728EB0B883}">
  <dimension ref="A1:Q91"/>
  <sheetViews>
    <sheetView zoomScale="73" zoomScaleNormal="73" workbookViewId="0">
      <selection activeCell="E35" sqref="E35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44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43"/>
      <c r="M1" s="91" t="s">
        <v>45</v>
      </c>
      <c r="N1" s="80" t="s">
        <v>36</v>
      </c>
      <c r="O1" s="81" t="s">
        <v>37</v>
      </c>
      <c r="P1" s="77" t="s">
        <v>38</v>
      </c>
      <c r="Q1" s="44"/>
    </row>
    <row r="2" spans="1:17" x14ac:dyDescent="0.55000000000000004">
      <c r="A2" s="44"/>
      <c r="B2" s="44">
        <v>1</v>
      </c>
      <c r="C2" s="44">
        <v>2</v>
      </c>
      <c r="D2" s="44">
        <v>3</v>
      </c>
      <c r="E2" s="44">
        <v>4</v>
      </c>
      <c r="F2" s="44">
        <v>5</v>
      </c>
      <c r="G2" s="44">
        <v>6</v>
      </c>
      <c r="H2" s="44">
        <v>7</v>
      </c>
      <c r="I2" s="77"/>
      <c r="J2" s="81"/>
      <c r="K2" s="77"/>
      <c r="L2" s="42"/>
      <c r="M2" s="92"/>
      <c r="N2" s="77"/>
      <c r="O2" s="81"/>
      <c r="P2" s="77"/>
      <c r="Q2" s="44" t="s">
        <v>39</v>
      </c>
    </row>
    <row r="3" spans="1:17" x14ac:dyDescent="0.55000000000000004">
      <c r="A3" s="44" t="s">
        <v>40</v>
      </c>
      <c r="B3" s="44"/>
      <c r="C3" s="44"/>
      <c r="D3" s="44"/>
      <c r="E3" s="44"/>
      <c r="F3" s="44">
        <v>24</v>
      </c>
      <c r="G3" s="44"/>
      <c r="H3" s="44"/>
      <c r="I3" s="44">
        <v>1E-3</v>
      </c>
      <c r="J3" s="44">
        <f>(E3+E4)/2</f>
        <v>0</v>
      </c>
      <c r="K3" s="44">
        <f>J3/(0.01*I3)</f>
        <v>0</v>
      </c>
      <c r="L3" s="44"/>
      <c r="M3" s="92"/>
      <c r="N3" s="44">
        <v>1E-3</v>
      </c>
      <c r="O3" s="44">
        <f>AVERAGE(J3,J8,J13)</f>
        <v>0</v>
      </c>
      <c r="P3" s="44">
        <f>O3/(0.01*N3)</f>
        <v>0</v>
      </c>
      <c r="Q3" s="44">
        <f>STDEV(K3,K8,K13)</f>
        <v>0</v>
      </c>
    </row>
    <row r="4" spans="1:17" x14ac:dyDescent="0.55000000000000004">
      <c r="A4" s="44" t="s">
        <v>41</v>
      </c>
      <c r="B4" s="44"/>
      <c r="C4" s="44"/>
      <c r="D4" s="44"/>
      <c r="E4" s="44"/>
      <c r="F4" s="44">
        <v>32</v>
      </c>
      <c r="G4" s="44"/>
      <c r="H4" s="44"/>
      <c r="I4" s="44">
        <v>1E-4</v>
      </c>
      <c r="J4" s="44">
        <f>(F3+F4)/2</f>
        <v>28</v>
      </c>
      <c r="K4" s="44">
        <f>J4/(0.01*I4)</f>
        <v>27999999.999999996</v>
      </c>
      <c r="L4" s="44"/>
      <c r="M4" s="93"/>
      <c r="N4" s="44">
        <v>1E-4</v>
      </c>
      <c r="O4" s="44">
        <f>AVERAGE(J4,J14)</f>
        <v>27.75</v>
      </c>
      <c r="P4" s="44">
        <f>O4/(0.01*N4)</f>
        <v>27749999.999999996</v>
      </c>
      <c r="Q4" s="44">
        <f>STDEV(K4,K14)</f>
        <v>353553.39059327374</v>
      </c>
    </row>
    <row r="5" spans="1:17" s="29" customFormat="1" ht="28.8" x14ac:dyDescent="0.55000000000000004">
      <c r="A5" s="42" t="s">
        <v>42</v>
      </c>
      <c r="B5" s="42">
        <v>1</v>
      </c>
      <c r="C5" s="42">
        <v>0.1</v>
      </c>
      <c r="D5" s="42">
        <v>0.01</v>
      </c>
      <c r="E5" s="42">
        <v>1E-3</v>
      </c>
      <c r="F5" s="42">
        <v>1E-4</v>
      </c>
      <c r="G5" s="42">
        <v>1.0000000000000001E-5</v>
      </c>
      <c r="H5" s="42">
        <v>9.9999999999999995E-7</v>
      </c>
      <c r="I5" s="42"/>
      <c r="J5" s="42"/>
      <c r="K5" s="42"/>
      <c r="L5" s="42"/>
      <c r="M5" s="42"/>
      <c r="N5" s="42"/>
      <c r="O5" s="42"/>
      <c r="P5" s="42"/>
      <c r="Q5" s="42"/>
    </row>
    <row r="6" spans="1:17" ht="14.5" customHeight="1" x14ac:dyDescent="0.55000000000000004">
      <c r="A6" s="44"/>
      <c r="B6" s="79" t="s">
        <v>46</v>
      </c>
      <c r="C6" s="79"/>
      <c r="D6" s="79"/>
      <c r="E6" s="79"/>
      <c r="F6" s="79"/>
      <c r="G6" s="79"/>
      <c r="H6" s="79"/>
      <c r="I6" s="44"/>
      <c r="J6" s="44"/>
      <c r="K6" s="44"/>
      <c r="L6" s="44"/>
      <c r="M6" s="88" t="s">
        <v>47</v>
      </c>
      <c r="N6" s="80" t="s">
        <v>36</v>
      </c>
      <c r="O6" s="81" t="s">
        <v>37</v>
      </c>
      <c r="P6" s="77" t="s">
        <v>38</v>
      </c>
      <c r="Q6" s="44"/>
    </row>
    <row r="7" spans="1:17" x14ac:dyDescent="0.55000000000000004">
      <c r="A7" s="44"/>
      <c r="B7" s="44">
        <v>1</v>
      </c>
      <c r="C7" s="44">
        <v>2</v>
      </c>
      <c r="D7" s="44">
        <v>3</v>
      </c>
      <c r="E7" s="44">
        <v>4</v>
      </c>
      <c r="F7" s="44">
        <v>5</v>
      </c>
      <c r="G7" s="44">
        <v>6</v>
      </c>
      <c r="H7" s="44">
        <v>7</v>
      </c>
      <c r="I7" s="44"/>
      <c r="J7" s="44"/>
      <c r="K7" s="44"/>
      <c r="L7" s="44"/>
      <c r="M7" s="89"/>
      <c r="N7" s="77"/>
      <c r="O7" s="81"/>
      <c r="P7" s="77"/>
      <c r="Q7" s="44" t="s">
        <v>39</v>
      </c>
    </row>
    <row r="8" spans="1:17" ht="14.5" customHeight="1" x14ac:dyDescent="0.55000000000000004">
      <c r="A8" s="44" t="s">
        <v>40</v>
      </c>
      <c r="B8" s="44"/>
      <c r="C8" s="44"/>
      <c r="D8" s="44"/>
      <c r="E8" s="44"/>
      <c r="F8" s="44" t="s">
        <v>71</v>
      </c>
      <c r="G8" s="44"/>
      <c r="H8" s="44"/>
      <c r="I8" s="44">
        <v>1E-3</v>
      </c>
      <c r="J8" s="44">
        <f>E8</f>
        <v>0</v>
      </c>
      <c r="K8" s="44">
        <f>J8/(0.01*I8)</f>
        <v>0</v>
      </c>
      <c r="L8" s="44"/>
      <c r="M8" s="89"/>
      <c r="N8" s="44">
        <v>0.01</v>
      </c>
      <c r="O8" s="44">
        <f>AVERAGE(J18,J23)</f>
        <v>108.5</v>
      </c>
      <c r="P8">
        <f>O8/(0.01*N8)</f>
        <v>1085000</v>
      </c>
      <c r="Q8" s="44">
        <f>STDEV(K18,K23)</f>
        <v>445477.27214752493</v>
      </c>
    </row>
    <row r="9" spans="1:17" x14ac:dyDescent="0.55000000000000004">
      <c r="A9" s="44" t="s">
        <v>41</v>
      </c>
      <c r="B9" s="44"/>
      <c r="C9" s="44"/>
      <c r="D9" s="44"/>
      <c r="E9" s="44"/>
      <c r="F9" s="44" t="s">
        <v>71</v>
      </c>
      <c r="G9" s="44"/>
      <c r="H9" s="44"/>
      <c r="I9" s="44">
        <v>1E-4</v>
      </c>
      <c r="J9" s="30"/>
      <c r="K9" s="44"/>
      <c r="L9" s="44"/>
      <c r="M9" s="90"/>
      <c r="N9" s="44">
        <v>1E-4</v>
      </c>
      <c r="O9" s="44" t="e">
        <f>AVERAGE(J19,J24,J29)</f>
        <v>#DIV/0!</v>
      </c>
      <c r="P9" s="44" t="e">
        <f>O9/(0.01*N9)</f>
        <v>#DIV/0!</v>
      </c>
      <c r="Q9" s="44" t="e">
        <f>STDEV(K19,K24,K29)</f>
        <v>#DIV/0!</v>
      </c>
    </row>
    <row r="10" spans="1:17" s="29" customFormat="1" ht="28.8" x14ac:dyDescent="0.55000000000000004">
      <c r="A10" s="42" t="s">
        <v>42</v>
      </c>
      <c r="B10" s="42">
        <v>1</v>
      </c>
      <c r="C10" s="42">
        <v>0.1</v>
      </c>
      <c r="D10" s="42">
        <v>0.01</v>
      </c>
      <c r="E10" s="42">
        <v>1E-3</v>
      </c>
      <c r="F10" s="42">
        <v>1E-4</v>
      </c>
      <c r="G10" s="42">
        <v>1.0000000000000001E-5</v>
      </c>
      <c r="H10" s="42">
        <v>9.9999999999999995E-7</v>
      </c>
      <c r="I10" s="42"/>
      <c r="J10" s="42"/>
      <c r="K10" s="42"/>
      <c r="L10" s="42"/>
      <c r="M10" s="42"/>
      <c r="N10" s="42"/>
      <c r="O10" s="42"/>
      <c r="P10" s="42"/>
      <c r="Q10" s="42"/>
    </row>
    <row r="11" spans="1:17" x14ac:dyDescent="0.55000000000000004">
      <c r="A11" s="42"/>
      <c r="B11" s="79" t="s">
        <v>48</v>
      </c>
      <c r="C11" s="79"/>
      <c r="D11" s="79"/>
      <c r="E11" s="79"/>
      <c r="F11" s="79"/>
      <c r="G11" s="79"/>
      <c r="H11" s="79"/>
      <c r="I11" s="44"/>
      <c r="J11" s="44"/>
      <c r="K11" s="44"/>
      <c r="L11" s="44"/>
      <c r="M11" s="85" t="s">
        <v>49</v>
      </c>
      <c r="N11" s="80" t="s">
        <v>36</v>
      </c>
      <c r="O11" s="81" t="s">
        <v>37</v>
      </c>
      <c r="P11" s="77" t="s">
        <v>38</v>
      </c>
      <c r="Q11" s="44"/>
    </row>
    <row r="12" spans="1:17" x14ac:dyDescent="0.55000000000000004">
      <c r="A12" s="44"/>
      <c r="B12" s="44">
        <v>1</v>
      </c>
      <c r="C12" s="44">
        <v>2</v>
      </c>
      <c r="D12" s="44">
        <v>3</v>
      </c>
      <c r="E12" s="44">
        <v>4</v>
      </c>
      <c r="F12" s="44">
        <v>5</v>
      </c>
      <c r="G12" s="44">
        <v>6</v>
      </c>
      <c r="H12" s="44">
        <v>7</v>
      </c>
      <c r="I12" s="44"/>
      <c r="J12" s="44"/>
      <c r="K12" s="44"/>
      <c r="L12" s="44"/>
      <c r="M12" s="86"/>
      <c r="N12" s="77"/>
      <c r="O12" s="81"/>
      <c r="P12" s="77"/>
      <c r="Q12" s="44" t="s">
        <v>39</v>
      </c>
    </row>
    <row r="13" spans="1:17" x14ac:dyDescent="0.55000000000000004">
      <c r="A13" s="44" t="s">
        <v>40</v>
      </c>
      <c r="B13" s="44"/>
      <c r="C13" s="44"/>
      <c r="D13" s="44"/>
      <c r="E13" s="44"/>
      <c r="F13" s="44">
        <v>28</v>
      </c>
      <c r="G13" s="44"/>
      <c r="H13" s="44"/>
      <c r="I13" s="44">
        <v>1E-3</v>
      </c>
      <c r="J13" s="44">
        <f>(E13+E14)/2</f>
        <v>0</v>
      </c>
      <c r="K13" s="44">
        <f>J13/(0.01*I13)</f>
        <v>0</v>
      </c>
      <c r="L13" s="44"/>
      <c r="M13" s="86"/>
      <c r="N13" s="44">
        <v>0.01</v>
      </c>
      <c r="O13" s="44">
        <v>0</v>
      </c>
      <c r="P13" s="44">
        <v>0</v>
      </c>
      <c r="Q13" s="44">
        <v>0</v>
      </c>
    </row>
    <row r="14" spans="1:17" x14ac:dyDescent="0.55000000000000004">
      <c r="A14" s="44" t="s">
        <v>41</v>
      </c>
      <c r="B14" s="44"/>
      <c r="C14" s="44"/>
      <c r="D14" s="44"/>
      <c r="E14" s="44"/>
      <c r="F14" s="44">
        <v>27</v>
      </c>
      <c r="G14" s="44"/>
      <c r="H14" s="44"/>
      <c r="I14" s="44">
        <v>1E-4</v>
      </c>
      <c r="J14" s="44">
        <f>(F13+F14)/2</f>
        <v>27.5</v>
      </c>
      <c r="K14" s="44">
        <f>J14/(0.01*I14)</f>
        <v>27499999.999999996</v>
      </c>
      <c r="L14" s="44"/>
      <c r="M14" s="87"/>
      <c r="N14" s="44">
        <v>1E-4</v>
      </c>
      <c r="O14" s="44">
        <v>0</v>
      </c>
      <c r="P14" s="44">
        <v>0</v>
      </c>
      <c r="Q14" s="44">
        <v>0</v>
      </c>
    </row>
    <row r="15" spans="1:17" s="29" customFormat="1" ht="28.8" x14ac:dyDescent="0.55000000000000004">
      <c r="A15" s="42" t="s">
        <v>42</v>
      </c>
      <c r="B15" s="42">
        <v>1</v>
      </c>
      <c r="C15" s="42">
        <v>0.1</v>
      </c>
      <c r="D15" s="42">
        <v>0.01</v>
      </c>
      <c r="E15" s="42">
        <v>1E-3</v>
      </c>
      <c r="F15" s="42">
        <v>1E-4</v>
      </c>
      <c r="G15" s="42">
        <v>1.0000000000000001E-5</v>
      </c>
      <c r="H15" s="42">
        <v>9.9999999999999995E-7</v>
      </c>
      <c r="I15" s="42"/>
      <c r="J15" s="42"/>
      <c r="K15" s="42"/>
      <c r="L15" s="42"/>
      <c r="M15" s="42"/>
      <c r="N15" s="42"/>
      <c r="O15" s="42"/>
      <c r="P15" s="42"/>
      <c r="Q15" s="42"/>
    </row>
    <row r="16" spans="1:17" x14ac:dyDescent="0.55000000000000004">
      <c r="A16" s="42"/>
      <c r="B16" s="84" t="s">
        <v>50</v>
      </c>
      <c r="C16" s="84"/>
      <c r="D16" s="84"/>
      <c r="E16" s="84"/>
      <c r="F16" s="84"/>
      <c r="G16" s="84"/>
      <c r="H16" s="84"/>
      <c r="I16" s="44"/>
      <c r="J16" s="44"/>
      <c r="K16" s="44"/>
      <c r="L16" s="44"/>
      <c r="M16" s="44"/>
      <c r="N16" s="44"/>
      <c r="O16" s="44"/>
      <c r="P16" s="44"/>
      <c r="Q16" s="44"/>
    </row>
    <row r="17" spans="1:17" x14ac:dyDescent="0.55000000000000004">
      <c r="A17" s="44"/>
      <c r="B17" s="44">
        <v>1</v>
      </c>
      <c r="C17" s="44">
        <v>2</v>
      </c>
      <c r="D17" s="44">
        <v>3</v>
      </c>
      <c r="E17" s="44">
        <v>4</v>
      </c>
      <c r="F17" s="44">
        <v>5</v>
      </c>
      <c r="G17" s="44">
        <v>6</v>
      </c>
      <c r="H17" s="44">
        <v>7</v>
      </c>
      <c r="I17" s="44"/>
      <c r="J17" s="44"/>
      <c r="K17" s="44"/>
      <c r="L17" s="44"/>
      <c r="M17" s="44"/>
      <c r="N17" s="44"/>
      <c r="O17" s="44"/>
      <c r="P17" s="44"/>
      <c r="Q17" s="44"/>
    </row>
    <row r="18" spans="1:17" x14ac:dyDescent="0.55000000000000004">
      <c r="A18" s="44" t="s">
        <v>40</v>
      </c>
      <c r="B18" s="44"/>
      <c r="C18" s="44"/>
      <c r="D18" s="44">
        <v>132</v>
      </c>
      <c r="E18" s="44"/>
      <c r="F18" s="44"/>
      <c r="G18" s="44"/>
      <c r="H18" s="44"/>
      <c r="I18" s="44">
        <v>0.01</v>
      </c>
      <c r="J18" s="44">
        <f>AVERAGE(D18:D19)</f>
        <v>140</v>
      </c>
      <c r="K18" s="44">
        <f>J18/(0.01*I18)</f>
        <v>1400000</v>
      </c>
    </row>
    <row r="19" spans="1:17" x14ac:dyDescent="0.55000000000000004">
      <c r="A19" s="44" t="s">
        <v>41</v>
      </c>
      <c r="B19" s="44"/>
      <c r="C19" s="44"/>
      <c r="D19" s="44">
        <v>148</v>
      </c>
      <c r="E19" s="44"/>
      <c r="F19" s="44"/>
      <c r="G19" s="44"/>
      <c r="H19" s="44"/>
      <c r="I19" s="44">
        <v>1E-4</v>
      </c>
      <c r="J19" s="44" t="e">
        <f>AVERAGE(F18:F19)</f>
        <v>#DIV/0!</v>
      </c>
      <c r="K19" s="44" t="e">
        <f>J19/(0.01*I19)</f>
        <v>#DIV/0!</v>
      </c>
    </row>
    <row r="20" spans="1:17" s="29" customFormat="1" ht="28.8" x14ac:dyDescent="0.55000000000000004">
      <c r="A20" s="42" t="s">
        <v>42</v>
      </c>
      <c r="B20" s="42">
        <v>1</v>
      </c>
      <c r="C20" s="42">
        <v>0.1</v>
      </c>
      <c r="D20" s="42">
        <v>0.01</v>
      </c>
      <c r="E20" s="42">
        <v>1E-3</v>
      </c>
      <c r="F20" s="42">
        <v>1E-4</v>
      </c>
      <c r="G20" s="42">
        <v>1.0000000000000001E-5</v>
      </c>
      <c r="H20" s="42">
        <v>9.9999999999999995E-7</v>
      </c>
      <c r="I20" s="42"/>
      <c r="J20" s="42"/>
      <c r="K20" s="42"/>
    </row>
    <row r="21" spans="1:17" x14ac:dyDescent="0.55000000000000004">
      <c r="A21" s="44"/>
      <c r="B21" s="84" t="s">
        <v>51</v>
      </c>
      <c r="C21" s="84"/>
      <c r="D21" s="84"/>
      <c r="E21" s="84"/>
      <c r="F21" s="84"/>
      <c r="G21" s="84"/>
      <c r="H21" s="84"/>
      <c r="I21" s="31"/>
      <c r="J21" s="81" t="s">
        <v>37</v>
      </c>
      <c r="K21" s="77" t="s">
        <v>38</v>
      </c>
    </row>
    <row r="22" spans="1:17" x14ac:dyDescent="0.55000000000000004">
      <c r="A22" s="44"/>
      <c r="B22" s="44">
        <v>1</v>
      </c>
      <c r="C22" s="44">
        <v>2</v>
      </c>
      <c r="D22" s="44">
        <v>3</v>
      </c>
      <c r="E22" s="44">
        <v>4</v>
      </c>
      <c r="F22" s="44">
        <v>5</v>
      </c>
      <c r="G22" s="44">
        <v>6</v>
      </c>
      <c r="H22" s="44">
        <v>7</v>
      </c>
      <c r="I22" s="32"/>
      <c r="J22" s="81"/>
      <c r="K22" s="77"/>
    </row>
    <row r="23" spans="1:17" x14ac:dyDescent="0.55000000000000004">
      <c r="A23" s="44" t="s">
        <v>40</v>
      </c>
      <c r="B23" s="44"/>
      <c r="C23" s="44"/>
      <c r="D23" s="44">
        <v>73</v>
      </c>
      <c r="E23" s="44"/>
      <c r="F23" s="44"/>
      <c r="G23" s="44"/>
      <c r="H23" s="44"/>
      <c r="I23" s="44">
        <v>0.01</v>
      </c>
      <c r="J23" s="44">
        <f>AVERAGE(D23:D24)</f>
        <v>77</v>
      </c>
      <c r="K23" s="44">
        <f>J23/(0.01*I23)</f>
        <v>770000</v>
      </c>
    </row>
    <row r="24" spans="1:17" x14ac:dyDescent="0.55000000000000004">
      <c r="A24" s="44" t="s">
        <v>41</v>
      </c>
      <c r="B24" s="44"/>
      <c r="C24" s="44"/>
      <c r="D24" s="44">
        <v>81</v>
      </c>
      <c r="E24" s="44"/>
      <c r="F24" s="44"/>
      <c r="G24" s="44"/>
      <c r="H24" s="44"/>
      <c r="I24" s="44">
        <v>1E-4</v>
      </c>
      <c r="J24" s="44" t="e">
        <f>AVERAGE(F23:F24)</f>
        <v>#DIV/0!</v>
      </c>
      <c r="K24" s="44" t="e">
        <f>J24/(0.01*I24)</f>
        <v>#DIV/0!</v>
      </c>
    </row>
    <row r="25" spans="1:17" s="29" customFormat="1" ht="28.8" x14ac:dyDescent="0.55000000000000004">
      <c r="A25" s="42" t="s">
        <v>42</v>
      </c>
      <c r="B25" s="42">
        <v>1</v>
      </c>
      <c r="C25" s="42">
        <v>0.1</v>
      </c>
      <c r="D25" s="42">
        <v>0.01</v>
      </c>
      <c r="E25" s="42">
        <v>1E-3</v>
      </c>
      <c r="F25" s="42">
        <v>1E-4</v>
      </c>
      <c r="G25" s="42">
        <v>1.0000000000000001E-5</v>
      </c>
      <c r="H25" s="42">
        <v>9.9999999999999995E-7</v>
      </c>
      <c r="I25" s="42"/>
      <c r="J25" s="42"/>
      <c r="K25" s="42"/>
    </row>
    <row r="26" spans="1:17" x14ac:dyDescent="0.55000000000000004">
      <c r="A26" s="44"/>
      <c r="B26" s="84" t="s">
        <v>52</v>
      </c>
      <c r="C26" s="84"/>
      <c r="D26" s="84"/>
      <c r="E26" s="84"/>
      <c r="F26" s="84"/>
      <c r="G26" s="84"/>
      <c r="H26" s="84"/>
      <c r="I26" s="44"/>
      <c r="J26" s="44"/>
      <c r="K26" s="44"/>
    </row>
    <row r="27" spans="1:17" x14ac:dyDescent="0.55000000000000004">
      <c r="A27" s="44"/>
      <c r="B27" s="44">
        <v>1</v>
      </c>
      <c r="C27" s="44">
        <v>2</v>
      </c>
      <c r="D27" s="44">
        <v>3</v>
      </c>
      <c r="E27" s="44">
        <v>4</v>
      </c>
      <c r="F27" s="44">
        <v>5</v>
      </c>
      <c r="G27" s="44">
        <v>6</v>
      </c>
      <c r="H27" s="44">
        <v>7</v>
      </c>
      <c r="I27" s="44"/>
      <c r="J27" s="44"/>
      <c r="K27" s="44"/>
    </row>
    <row r="28" spans="1:17" x14ac:dyDescent="0.55000000000000004">
      <c r="A28" s="44" t="s">
        <v>40</v>
      </c>
      <c r="B28" s="44"/>
      <c r="C28" s="44"/>
      <c r="D28" s="44">
        <v>13</v>
      </c>
      <c r="E28" s="44"/>
      <c r="F28" s="44"/>
      <c r="G28" s="44"/>
      <c r="H28" s="44"/>
      <c r="I28" s="44">
        <v>0.01</v>
      </c>
      <c r="J28" s="44">
        <f>AVERAGE(D28:D29)</f>
        <v>13</v>
      </c>
      <c r="K28" s="44">
        <f>J28/(0.01*I28)</f>
        <v>130000</v>
      </c>
      <c r="L28" t="s">
        <v>74</v>
      </c>
    </row>
    <row r="29" spans="1:17" x14ac:dyDescent="0.55000000000000004">
      <c r="A29" s="44" t="s">
        <v>41</v>
      </c>
      <c r="B29" s="44"/>
      <c r="C29" s="44"/>
      <c r="D29" s="44">
        <v>13</v>
      </c>
      <c r="E29" s="44"/>
      <c r="F29" s="44"/>
      <c r="G29" s="44"/>
      <c r="H29" s="44"/>
      <c r="I29" s="44">
        <v>1E-4</v>
      </c>
      <c r="J29" s="44" t="e">
        <f>AVERAGE(F28:F29)</f>
        <v>#DIV/0!</v>
      </c>
      <c r="K29" s="44" t="e">
        <f>J29/(0.01*I29)</f>
        <v>#DIV/0!</v>
      </c>
    </row>
    <row r="30" spans="1:17" s="29" customFormat="1" ht="28.8" x14ac:dyDescent="0.55000000000000004">
      <c r="A30" s="42" t="s">
        <v>42</v>
      </c>
      <c r="B30" s="42">
        <v>1</v>
      </c>
      <c r="C30" s="42">
        <v>0.1</v>
      </c>
      <c r="D30" s="42">
        <v>0.01</v>
      </c>
      <c r="E30" s="42">
        <v>1E-3</v>
      </c>
      <c r="F30" s="42">
        <v>1E-4</v>
      </c>
      <c r="G30" s="42">
        <v>1.0000000000000001E-5</v>
      </c>
      <c r="H30" s="42">
        <v>9.9999999999999995E-7</v>
      </c>
      <c r="I30" s="42"/>
      <c r="J30" s="42"/>
      <c r="K30" s="42"/>
    </row>
    <row r="31" spans="1:17" x14ac:dyDescent="0.55000000000000004">
      <c r="A31" s="42"/>
      <c r="B31" s="82" t="s">
        <v>53</v>
      </c>
      <c r="C31" s="83"/>
      <c r="D31" s="83"/>
      <c r="E31" s="83"/>
      <c r="F31" s="83"/>
      <c r="G31" s="83"/>
      <c r="H31" s="83"/>
      <c r="I31" s="44"/>
      <c r="J31" s="44"/>
      <c r="K31" s="44"/>
    </row>
    <row r="32" spans="1:17" x14ac:dyDescent="0.55000000000000004">
      <c r="A32" s="44"/>
      <c r="B32" s="44">
        <v>1</v>
      </c>
      <c r="C32" s="44">
        <v>2</v>
      </c>
      <c r="D32" s="44">
        <v>3</v>
      </c>
      <c r="E32" s="44">
        <v>4</v>
      </c>
      <c r="F32" s="44">
        <v>5</v>
      </c>
      <c r="G32" s="44">
        <v>6</v>
      </c>
      <c r="H32" s="44">
        <v>7</v>
      </c>
      <c r="I32" s="44"/>
      <c r="J32" s="44"/>
      <c r="K32" s="44"/>
    </row>
    <row r="33" spans="1:11" x14ac:dyDescent="0.55000000000000004">
      <c r="A33" s="44" t="s">
        <v>40</v>
      </c>
      <c r="B33" s="44">
        <v>0</v>
      </c>
      <c r="C33" s="44"/>
      <c r="D33" s="44"/>
      <c r="E33" s="44"/>
      <c r="F33" s="44"/>
      <c r="G33" s="44"/>
      <c r="H33" s="44"/>
      <c r="I33" s="44">
        <v>0.01</v>
      </c>
      <c r="J33" s="44" t="e">
        <f>AVERAGE(D33:D34)</f>
        <v>#DIV/0!</v>
      </c>
      <c r="K33" s="44" t="e">
        <f>J33/(0.01*I33)</f>
        <v>#DIV/0!</v>
      </c>
    </row>
    <row r="34" spans="1:11" x14ac:dyDescent="0.55000000000000004">
      <c r="A34" s="44" t="s">
        <v>41</v>
      </c>
      <c r="B34" s="44">
        <v>0</v>
      </c>
      <c r="C34" s="44"/>
      <c r="D34" s="44"/>
      <c r="E34" s="44"/>
      <c r="F34" s="44"/>
      <c r="G34" s="44"/>
      <c r="H34" s="44"/>
      <c r="I34" s="44">
        <v>1E-4</v>
      </c>
      <c r="J34" s="44" t="e">
        <f>AVERAGE(F33:F34)</f>
        <v>#DIV/0!</v>
      </c>
      <c r="K34" s="44" t="e">
        <f>J34/(0.01*I34)</f>
        <v>#DIV/0!</v>
      </c>
    </row>
    <row r="35" spans="1:11" s="29" customFormat="1" ht="28.8" x14ac:dyDescent="0.55000000000000004">
      <c r="A35" s="42" t="s">
        <v>42</v>
      </c>
      <c r="B35" s="42"/>
      <c r="C35" s="42">
        <v>0.1</v>
      </c>
      <c r="D35" s="42">
        <v>0.01</v>
      </c>
      <c r="E35" s="42">
        <v>1E-3</v>
      </c>
      <c r="F35" s="42">
        <v>1E-4</v>
      </c>
      <c r="G35" s="42">
        <v>1.0000000000000001E-5</v>
      </c>
      <c r="H35" s="42">
        <v>9.9999999999999995E-7</v>
      </c>
      <c r="I35" s="42"/>
      <c r="J35" s="42"/>
      <c r="K35" s="42"/>
    </row>
    <row r="36" spans="1:11" x14ac:dyDescent="0.55000000000000004">
      <c r="A36" s="42"/>
      <c r="B36" s="82" t="s">
        <v>54</v>
      </c>
      <c r="C36" s="83"/>
      <c r="D36" s="83"/>
      <c r="E36" s="83"/>
      <c r="F36" s="83"/>
      <c r="G36" s="83"/>
      <c r="H36" s="83"/>
      <c r="I36" s="44"/>
      <c r="J36" s="44"/>
      <c r="K36" s="44"/>
    </row>
    <row r="37" spans="1:11" x14ac:dyDescent="0.55000000000000004">
      <c r="A37" s="44"/>
      <c r="B37" s="44">
        <v>1</v>
      </c>
      <c r="C37" s="44">
        <v>2</v>
      </c>
      <c r="D37" s="44">
        <v>3</v>
      </c>
      <c r="E37" s="44">
        <v>4</v>
      </c>
      <c r="F37" s="44">
        <v>5</v>
      </c>
      <c r="G37" s="44">
        <v>6</v>
      </c>
      <c r="H37" s="44">
        <v>7</v>
      </c>
      <c r="I37" s="44"/>
      <c r="J37" s="44"/>
      <c r="K37" s="44"/>
    </row>
    <row r="38" spans="1:11" x14ac:dyDescent="0.55000000000000004">
      <c r="A38" s="44" t="s">
        <v>40</v>
      </c>
      <c r="B38" s="44">
        <v>0</v>
      </c>
      <c r="C38" s="44"/>
      <c r="D38" s="44"/>
      <c r="E38" s="44"/>
      <c r="F38" s="44"/>
      <c r="G38" s="44"/>
      <c r="H38" s="44"/>
      <c r="I38" s="44">
        <v>0.01</v>
      </c>
      <c r="J38" s="44">
        <f>(D38+D39)/2</f>
        <v>0</v>
      </c>
      <c r="K38" s="44">
        <f>J38/(0.01*I38)</f>
        <v>0</v>
      </c>
    </row>
    <row r="39" spans="1:11" x14ac:dyDescent="0.55000000000000004">
      <c r="A39" s="44" t="s">
        <v>41</v>
      </c>
      <c r="B39" s="44">
        <v>0</v>
      </c>
      <c r="C39" s="44"/>
      <c r="D39" s="44"/>
      <c r="E39" s="44"/>
      <c r="F39" s="44"/>
      <c r="G39" s="44"/>
      <c r="H39" s="44"/>
      <c r="I39" s="44">
        <v>1E-4</v>
      </c>
      <c r="J39" s="44" t="e">
        <f>AVERAGE(F38:F39)</f>
        <v>#DIV/0!</v>
      </c>
      <c r="K39" s="44" t="e">
        <f>J39/(0.01*I39)</f>
        <v>#DIV/0!</v>
      </c>
    </row>
    <row r="40" spans="1:11" s="29" customFormat="1" ht="28.8" x14ac:dyDescent="0.55000000000000004">
      <c r="A40" s="42" t="s">
        <v>42</v>
      </c>
      <c r="B40" s="42">
        <v>1</v>
      </c>
      <c r="C40" s="42">
        <v>0.1</v>
      </c>
      <c r="D40" s="42">
        <v>0.01</v>
      </c>
      <c r="E40" s="42">
        <v>1E-3</v>
      </c>
      <c r="F40" s="42">
        <v>1E-4</v>
      </c>
      <c r="G40" s="42">
        <v>1.0000000000000001E-5</v>
      </c>
      <c r="H40" s="42">
        <v>9.9999999999999995E-7</v>
      </c>
      <c r="I40" s="42"/>
      <c r="J40" s="42"/>
      <c r="K40" s="42"/>
    </row>
    <row r="41" spans="1:11" ht="14.5" customHeight="1" x14ac:dyDescent="0.55000000000000004">
      <c r="A41" s="44"/>
      <c r="B41" s="82" t="s">
        <v>55</v>
      </c>
      <c r="C41" s="83"/>
      <c r="D41" s="83"/>
      <c r="E41" s="83"/>
      <c r="F41" s="83"/>
      <c r="G41" s="83"/>
      <c r="H41" s="83"/>
      <c r="I41" s="31"/>
      <c r="J41" s="81" t="s">
        <v>37</v>
      </c>
      <c r="K41" s="77" t="s">
        <v>38</v>
      </c>
    </row>
    <row r="42" spans="1:11" x14ac:dyDescent="0.55000000000000004">
      <c r="A42" s="44"/>
      <c r="B42" s="44">
        <v>1</v>
      </c>
      <c r="C42" s="44">
        <v>2</v>
      </c>
      <c r="D42" s="44">
        <v>3</v>
      </c>
      <c r="E42" s="44">
        <v>4</v>
      </c>
      <c r="F42" s="44">
        <v>5</v>
      </c>
      <c r="G42" s="44">
        <v>6</v>
      </c>
      <c r="H42" s="44">
        <v>7</v>
      </c>
      <c r="I42" s="32"/>
      <c r="J42" s="81"/>
      <c r="K42" s="77"/>
    </row>
    <row r="43" spans="1:11" x14ac:dyDescent="0.55000000000000004">
      <c r="A43" s="44" t="s">
        <v>40</v>
      </c>
      <c r="B43" s="44">
        <v>0</v>
      </c>
      <c r="C43" s="44"/>
      <c r="D43" s="44"/>
      <c r="E43" s="44"/>
      <c r="F43" s="44"/>
      <c r="G43" s="44"/>
      <c r="H43" s="44"/>
      <c r="I43" s="44">
        <v>0.01</v>
      </c>
      <c r="J43" s="44">
        <f>(D43+D44)/2</f>
        <v>0</v>
      </c>
      <c r="K43" s="44">
        <f>J43/(0.01*I43)</f>
        <v>0</v>
      </c>
    </row>
    <row r="44" spans="1:11" x14ac:dyDescent="0.55000000000000004">
      <c r="A44" s="44" t="s">
        <v>41</v>
      </c>
      <c r="B44" s="44">
        <v>0</v>
      </c>
      <c r="C44" s="44"/>
      <c r="D44" s="44"/>
      <c r="E44" s="44"/>
      <c r="F44" s="44"/>
      <c r="G44" s="44"/>
      <c r="H44" s="44"/>
      <c r="I44" s="44">
        <v>1E-4</v>
      </c>
      <c r="J44" s="44" t="e">
        <f>AVERAGE(F43:F44)</f>
        <v>#DIV/0!</v>
      </c>
      <c r="K44" s="44" t="e">
        <f>J44/(0.01*I44)</f>
        <v>#DIV/0!</v>
      </c>
    </row>
    <row r="45" spans="1:11" s="29" customFormat="1" ht="28.8" x14ac:dyDescent="0.55000000000000004">
      <c r="A45" s="42" t="s">
        <v>42</v>
      </c>
      <c r="B45" s="42">
        <v>1</v>
      </c>
      <c r="C45" s="42">
        <v>0.1</v>
      </c>
      <c r="D45" s="42">
        <v>0.01</v>
      </c>
      <c r="E45" s="42">
        <v>1E-3</v>
      </c>
      <c r="F45" s="42">
        <v>1E-4</v>
      </c>
      <c r="G45" s="42">
        <v>1.0000000000000001E-5</v>
      </c>
      <c r="H45" s="42">
        <v>9.9999999999999995E-7</v>
      </c>
      <c r="I45" s="42"/>
      <c r="J45" s="42"/>
      <c r="K45" s="42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28"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9F064-C6EA-41B7-90A1-FDCF0CE71C71}">
  <dimension ref="A1:Q91"/>
  <sheetViews>
    <sheetView zoomScale="73" zoomScaleNormal="73" workbookViewId="0">
      <selection activeCell="I24" sqref="I24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57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56"/>
      <c r="M1" s="91" t="s">
        <v>45</v>
      </c>
      <c r="N1" s="80" t="s">
        <v>36</v>
      </c>
      <c r="O1" s="81" t="s">
        <v>37</v>
      </c>
      <c r="P1" s="77" t="s">
        <v>38</v>
      </c>
      <c r="Q1" s="57"/>
    </row>
    <row r="2" spans="1:17" x14ac:dyDescent="0.55000000000000004">
      <c r="A2" s="57"/>
      <c r="B2" s="57">
        <v>1</v>
      </c>
      <c r="C2" s="57">
        <v>2</v>
      </c>
      <c r="D2" s="57">
        <v>3</v>
      </c>
      <c r="E2" s="57">
        <v>4</v>
      </c>
      <c r="F2" s="57">
        <v>5</v>
      </c>
      <c r="G2" s="57">
        <v>6</v>
      </c>
      <c r="H2" s="57">
        <v>7</v>
      </c>
      <c r="I2" s="77"/>
      <c r="J2" s="81"/>
      <c r="K2" s="77"/>
      <c r="L2" s="55"/>
      <c r="M2" s="92"/>
      <c r="N2" s="77"/>
      <c r="O2" s="81"/>
      <c r="P2" s="77"/>
      <c r="Q2" s="57" t="s">
        <v>39</v>
      </c>
    </row>
    <row r="3" spans="1:17" x14ac:dyDescent="0.55000000000000004">
      <c r="A3" s="57" t="s">
        <v>40</v>
      </c>
      <c r="B3" s="57"/>
      <c r="C3" s="57"/>
      <c r="D3" s="57"/>
      <c r="E3" s="57"/>
      <c r="F3" s="57">
        <v>22</v>
      </c>
      <c r="G3" s="57"/>
      <c r="H3" s="57"/>
      <c r="I3" s="57">
        <v>1E-3</v>
      </c>
      <c r="J3" s="57">
        <f>(E3+E4)/2</f>
        <v>0</v>
      </c>
      <c r="K3" s="57">
        <f>J3/(0.01*I3)</f>
        <v>0</v>
      </c>
      <c r="L3" s="57"/>
      <c r="M3" s="92"/>
      <c r="N3" s="57">
        <v>1E-3</v>
      </c>
      <c r="O3" s="57">
        <f>AVERAGE(J3,J8,J13)</f>
        <v>0</v>
      </c>
      <c r="P3" s="57">
        <f>O3/(0.01*N3)</f>
        <v>0</v>
      </c>
      <c r="Q3" s="57">
        <f>STDEV(K3,K8,K13)</f>
        <v>0</v>
      </c>
    </row>
    <row r="4" spans="1:17" x14ac:dyDescent="0.55000000000000004">
      <c r="A4" s="57" t="s">
        <v>41</v>
      </c>
      <c r="B4" s="57"/>
      <c r="C4" s="57"/>
      <c r="D4" s="57"/>
      <c r="E4" s="57"/>
      <c r="F4" s="57">
        <v>32</v>
      </c>
      <c r="G4" s="57"/>
      <c r="H4" s="57"/>
      <c r="I4" s="57">
        <v>1E-4</v>
      </c>
      <c r="J4" s="57">
        <f>(F3+F4)/2</f>
        <v>27</v>
      </c>
      <c r="K4" s="57">
        <f>J4/(0.01*I4)</f>
        <v>26999999.999999996</v>
      </c>
      <c r="L4" s="57"/>
      <c r="M4" s="93"/>
      <c r="N4" s="57">
        <v>1E-4</v>
      </c>
      <c r="O4" s="57">
        <f>AVERAGE(J4,J14)</f>
        <v>26.5</v>
      </c>
      <c r="P4" s="57">
        <f>O4/(0.01*N4)</f>
        <v>26499999.999999996</v>
      </c>
      <c r="Q4" s="57">
        <f>STDEV(K4,K14)</f>
        <v>707106.78118654748</v>
      </c>
    </row>
    <row r="5" spans="1:17" s="29" customFormat="1" ht="28.8" x14ac:dyDescent="0.55000000000000004">
      <c r="A5" s="55" t="s">
        <v>42</v>
      </c>
      <c r="B5" s="55">
        <v>1</v>
      </c>
      <c r="C5" s="55">
        <v>0.1</v>
      </c>
      <c r="D5" s="55">
        <v>0.01</v>
      </c>
      <c r="E5" s="55">
        <v>1E-3</v>
      </c>
      <c r="F5" s="55">
        <v>1E-4</v>
      </c>
      <c r="G5" s="55">
        <v>1.0000000000000001E-5</v>
      </c>
      <c r="H5" s="55">
        <v>9.9999999999999995E-7</v>
      </c>
      <c r="I5" s="55"/>
      <c r="J5" s="55"/>
      <c r="K5" s="55"/>
      <c r="L5" s="55"/>
      <c r="M5" s="55"/>
      <c r="N5" s="55"/>
      <c r="O5" s="55"/>
      <c r="P5" s="55"/>
      <c r="Q5" s="55"/>
    </row>
    <row r="6" spans="1:17" ht="14.5" customHeight="1" x14ac:dyDescent="0.55000000000000004">
      <c r="A6" s="57"/>
      <c r="B6" s="79" t="s">
        <v>46</v>
      </c>
      <c r="C6" s="79"/>
      <c r="D6" s="79"/>
      <c r="E6" s="79"/>
      <c r="F6" s="79"/>
      <c r="G6" s="79"/>
      <c r="H6" s="79"/>
      <c r="I6" s="57"/>
      <c r="J6" s="57"/>
      <c r="K6" s="57"/>
      <c r="L6" s="57"/>
      <c r="M6" s="88" t="s">
        <v>47</v>
      </c>
      <c r="N6" s="80" t="s">
        <v>36</v>
      </c>
      <c r="O6" s="81" t="s">
        <v>37</v>
      </c>
      <c r="P6" s="77" t="s">
        <v>38</v>
      </c>
      <c r="Q6" s="57"/>
    </row>
    <row r="7" spans="1:17" x14ac:dyDescent="0.55000000000000004">
      <c r="A7" s="57"/>
      <c r="B7" s="57">
        <v>1</v>
      </c>
      <c r="C7" s="57">
        <v>2</v>
      </c>
      <c r="D7" s="57">
        <v>3</v>
      </c>
      <c r="E7" s="57">
        <v>4</v>
      </c>
      <c r="F7" s="57">
        <v>5</v>
      </c>
      <c r="G7" s="57">
        <v>6</v>
      </c>
      <c r="H7" s="57">
        <v>7</v>
      </c>
      <c r="I7" s="57"/>
      <c r="J7" s="57"/>
      <c r="K7" s="57"/>
      <c r="L7" s="57"/>
      <c r="M7" s="89"/>
      <c r="N7" s="77"/>
      <c r="O7" s="81"/>
      <c r="P7" s="77"/>
      <c r="Q7" s="57" t="s">
        <v>39</v>
      </c>
    </row>
    <row r="8" spans="1:17" ht="14.5" customHeight="1" x14ac:dyDescent="0.55000000000000004">
      <c r="A8" s="57" t="s">
        <v>40</v>
      </c>
      <c r="B8" s="57"/>
      <c r="C8" s="57"/>
      <c r="D8" s="57"/>
      <c r="E8" s="57"/>
      <c r="F8" s="57" t="s">
        <v>71</v>
      </c>
      <c r="G8" s="57"/>
      <c r="H8" s="57"/>
      <c r="I8" s="57">
        <v>1E-3</v>
      </c>
      <c r="J8" s="57">
        <f>E8</f>
        <v>0</v>
      </c>
      <c r="K8" s="57">
        <f>J8/(0.01*I8)</f>
        <v>0</v>
      </c>
      <c r="L8" s="57"/>
      <c r="M8" s="89"/>
      <c r="N8" s="57">
        <v>0.01</v>
      </c>
      <c r="O8" s="57">
        <f>AVERAGE(J18,J23)</f>
        <v>100.5</v>
      </c>
      <c r="P8">
        <f>O8/(0.01*N8)</f>
        <v>1005000</v>
      </c>
      <c r="Q8" s="57">
        <f>STDEV(K18,K23)</f>
        <v>438406.20433565945</v>
      </c>
    </row>
    <row r="9" spans="1:17" x14ac:dyDescent="0.55000000000000004">
      <c r="A9" s="57" t="s">
        <v>41</v>
      </c>
      <c r="B9" s="57"/>
      <c r="C9" s="57"/>
      <c r="D9" s="57"/>
      <c r="E9" s="57"/>
      <c r="F9" s="57" t="s">
        <v>71</v>
      </c>
      <c r="G9" s="57"/>
      <c r="H9" s="57"/>
      <c r="I9" s="57">
        <v>1E-4</v>
      </c>
      <c r="J9" s="30"/>
      <c r="K9" s="57"/>
      <c r="L9" s="57"/>
      <c r="M9" s="90"/>
      <c r="N9" s="57">
        <v>1E-4</v>
      </c>
      <c r="O9" s="57" t="e">
        <f>AVERAGE(J19,J24,J29)</f>
        <v>#DIV/0!</v>
      </c>
      <c r="P9" s="57" t="e">
        <f>O9/(0.01*N9)</f>
        <v>#DIV/0!</v>
      </c>
      <c r="Q9" s="57" t="e">
        <f>STDEV(K19,K24,K29)</f>
        <v>#DIV/0!</v>
      </c>
    </row>
    <row r="10" spans="1:17" s="29" customFormat="1" ht="28.8" x14ac:dyDescent="0.55000000000000004">
      <c r="A10" s="55" t="s">
        <v>42</v>
      </c>
      <c r="B10" s="55">
        <v>1</v>
      </c>
      <c r="C10" s="55">
        <v>0.1</v>
      </c>
      <c r="D10" s="55">
        <v>0.01</v>
      </c>
      <c r="E10" s="55">
        <v>1E-3</v>
      </c>
      <c r="F10" s="55">
        <v>1E-4</v>
      </c>
      <c r="G10" s="55">
        <v>1.0000000000000001E-5</v>
      </c>
      <c r="H10" s="55">
        <v>9.9999999999999995E-7</v>
      </c>
      <c r="I10" s="55"/>
      <c r="J10" s="55"/>
      <c r="K10" s="55"/>
      <c r="L10" s="55"/>
      <c r="M10" s="55"/>
      <c r="N10" s="55"/>
      <c r="O10" s="55"/>
      <c r="P10" s="55"/>
      <c r="Q10" s="55"/>
    </row>
    <row r="11" spans="1:17" x14ac:dyDescent="0.55000000000000004">
      <c r="A11" s="55"/>
      <c r="B11" s="79" t="s">
        <v>48</v>
      </c>
      <c r="C11" s="79"/>
      <c r="D11" s="79"/>
      <c r="E11" s="79"/>
      <c r="F11" s="79"/>
      <c r="G11" s="79"/>
      <c r="H11" s="79"/>
      <c r="I11" s="57"/>
      <c r="J11" s="57"/>
      <c r="K11" s="57"/>
      <c r="L11" s="57"/>
      <c r="M11" s="85" t="s">
        <v>49</v>
      </c>
      <c r="N11" s="80" t="s">
        <v>36</v>
      </c>
      <c r="O11" s="81" t="s">
        <v>37</v>
      </c>
      <c r="P11" s="77" t="s">
        <v>38</v>
      </c>
      <c r="Q11" s="57"/>
    </row>
    <row r="12" spans="1:17" x14ac:dyDescent="0.55000000000000004">
      <c r="A12" s="57"/>
      <c r="B12" s="57">
        <v>1</v>
      </c>
      <c r="C12" s="57">
        <v>2</v>
      </c>
      <c r="D12" s="57">
        <v>3</v>
      </c>
      <c r="E12" s="57">
        <v>4</v>
      </c>
      <c r="F12" s="57">
        <v>5</v>
      </c>
      <c r="G12" s="57">
        <v>6</v>
      </c>
      <c r="H12" s="57">
        <v>7</v>
      </c>
      <c r="I12" s="57"/>
      <c r="J12" s="57"/>
      <c r="K12" s="57"/>
      <c r="L12" s="57"/>
      <c r="M12" s="86"/>
      <c r="N12" s="77"/>
      <c r="O12" s="81"/>
      <c r="P12" s="77"/>
      <c r="Q12" s="57" t="s">
        <v>39</v>
      </c>
    </row>
    <row r="13" spans="1:17" x14ac:dyDescent="0.55000000000000004">
      <c r="A13" s="57" t="s">
        <v>40</v>
      </c>
      <c r="B13" s="57"/>
      <c r="C13" s="57"/>
      <c r="D13" s="57"/>
      <c r="E13" s="57"/>
      <c r="F13" s="57">
        <v>25</v>
      </c>
      <c r="G13" s="57"/>
      <c r="H13" s="57"/>
      <c r="I13" s="57">
        <v>1E-3</v>
      </c>
      <c r="J13" s="57">
        <f>(E13+E14)/2</f>
        <v>0</v>
      </c>
      <c r="K13" s="57">
        <f>J13/(0.01*I13)</f>
        <v>0</v>
      </c>
      <c r="L13" s="57"/>
      <c r="M13" s="86"/>
      <c r="N13" s="57">
        <v>0.01</v>
      </c>
      <c r="O13" s="57">
        <v>0</v>
      </c>
      <c r="P13" s="57">
        <v>0</v>
      </c>
      <c r="Q13" s="57">
        <v>0</v>
      </c>
    </row>
    <row r="14" spans="1:17" x14ac:dyDescent="0.55000000000000004">
      <c r="A14" s="57" t="s">
        <v>41</v>
      </c>
      <c r="B14" s="57"/>
      <c r="C14" s="57"/>
      <c r="D14" s="57"/>
      <c r="E14" s="57"/>
      <c r="F14" s="57">
        <v>27</v>
      </c>
      <c r="G14" s="57"/>
      <c r="H14" s="57"/>
      <c r="I14" s="57">
        <v>1E-4</v>
      </c>
      <c r="J14" s="57">
        <f>(F13+F14)/2</f>
        <v>26</v>
      </c>
      <c r="K14" s="57">
        <f>J14/(0.01*I14)</f>
        <v>25999999.999999996</v>
      </c>
      <c r="L14" s="57"/>
      <c r="M14" s="87"/>
      <c r="N14" s="57">
        <v>1E-4</v>
      </c>
      <c r="O14" s="57">
        <v>0</v>
      </c>
      <c r="P14" s="57">
        <v>0</v>
      </c>
      <c r="Q14" s="57">
        <v>0</v>
      </c>
    </row>
    <row r="15" spans="1:17" s="29" customFormat="1" ht="28.8" x14ac:dyDescent="0.55000000000000004">
      <c r="A15" s="55" t="s">
        <v>42</v>
      </c>
      <c r="B15" s="55">
        <v>1</v>
      </c>
      <c r="C15" s="55">
        <v>0.1</v>
      </c>
      <c r="D15" s="55">
        <v>0.01</v>
      </c>
      <c r="E15" s="55">
        <v>1E-3</v>
      </c>
      <c r="F15" s="55">
        <v>1E-4</v>
      </c>
      <c r="G15" s="55">
        <v>1.0000000000000001E-5</v>
      </c>
      <c r="H15" s="55">
        <v>9.9999999999999995E-7</v>
      </c>
      <c r="I15" s="55"/>
      <c r="J15" s="55"/>
      <c r="K15" s="55"/>
      <c r="L15" s="55"/>
      <c r="M15" s="55"/>
      <c r="N15" s="55"/>
      <c r="O15" s="55"/>
      <c r="P15" s="55"/>
      <c r="Q15" s="55"/>
    </row>
    <row r="16" spans="1:17" x14ac:dyDescent="0.55000000000000004">
      <c r="A16" s="55"/>
      <c r="B16" s="84" t="s">
        <v>50</v>
      </c>
      <c r="C16" s="84"/>
      <c r="D16" s="84"/>
      <c r="E16" s="84"/>
      <c r="F16" s="84"/>
      <c r="G16" s="84"/>
      <c r="H16" s="84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55000000000000004">
      <c r="A17" s="57"/>
      <c r="B17" s="57">
        <v>1</v>
      </c>
      <c r="C17" s="57">
        <v>2</v>
      </c>
      <c r="D17" s="57">
        <v>3</v>
      </c>
      <c r="E17" s="57">
        <v>4</v>
      </c>
      <c r="F17" s="57">
        <v>5</v>
      </c>
      <c r="G17" s="57">
        <v>6</v>
      </c>
      <c r="H17" s="57">
        <v>7</v>
      </c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55000000000000004">
      <c r="A18" s="57" t="s">
        <v>40</v>
      </c>
      <c r="B18" s="57"/>
      <c r="C18" s="57"/>
      <c r="D18" s="57">
        <v>122</v>
      </c>
      <c r="E18" s="57"/>
      <c r="F18" s="57"/>
      <c r="G18" s="57"/>
      <c r="H18" s="57"/>
      <c r="I18" s="57">
        <v>0.01</v>
      </c>
      <c r="J18" s="57">
        <f>AVERAGE(D18:D19)</f>
        <v>131.5</v>
      </c>
      <c r="K18" s="57">
        <f>J18/(0.01*I18)</f>
        <v>1315000</v>
      </c>
    </row>
    <row r="19" spans="1:17" x14ac:dyDescent="0.55000000000000004">
      <c r="A19" s="57" t="s">
        <v>41</v>
      </c>
      <c r="B19" s="57"/>
      <c r="C19" s="57"/>
      <c r="D19" s="57">
        <v>141</v>
      </c>
      <c r="E19" s="57"/>
      <c r="F19" s="57"/>
      <c r="G19" s="57"/>
      <c r="H19" s="57"/>
      <c r="I19" s="57">
        <v>1E-4</v>
      </c>
      <c r="J19" s="57" t="e">
        <f>AVERAGE(F18:F19)</f>
        <v>#DIV/0!</v>
      </c>
      <c r="K19" s="57" t="e">
        <f>J19/(0.01*I19)</f>
        <v>#DIV/0!</v>
      </c>
    </row>
    <row r="20" spans="1:17" s="29" customFormat="1" ht="28.8" x14ac:dyDescent="0.55000000000000004">
      <c r="A20" s="55" t="s">
        <v>42</v>
      </c>
      <c r="B20" s="55">
        <v>1</v>
      </c>
      <c r="C20" s="55">
        <v>0.1</v>
      </c>
      <c r="D20" s="55">
        <v>0.01</v>
      </c>
      <c r="E20" s="55">
        <v>1E-3</v>
      </c>
      <c r="F20" s="55">
        <v>1E-4</v>
      </c>
      <c r="G20" s="55">
        <v>1.0000000000000001E-5</v>
      </c>
      <c r="H20" s="55">
        <v>9.9999999999999995E-7</v>
      </c>
      <c r="I20" s="55"/>
      <c r="J20" s="55"/>
      <c r="K20" s="55"/>
    </row>
    <row r="21" spans="1:17" x14ac:dyDescent="0.55000000000000004">
      <c r="A21" s="57"/>
      <c r="B21" s="84" t="s">
        <v>51</v>
      </c>
      <c r="C21" s="84"/>
      <c r="D21" s="84"/>
      <c r="E21" s="84"/>
      <c r="F21" s="84"/>
      <c r="G21" s="84"/>
      <c r="H21" s="84"/>
      <c r="I21" s="31"/>
      <c r="J21" s="81" t="s">
        <v>37</v>
      </c>
      <c r="K21" s="77" t="s">
        <v>38</v>
      </c>
    </row>
    <row r="22" spans="1:17" x14ac:dyDescent="0.55000000000000004">
      <c r="A22" s="57"/>
      <c r="B22" s="57">
        <v>1</v>
      </c>
      <c r="C22" s="57">
        <v>2</v>
      </c>
      <c r="D22" s="57">
        <v>3</v>
      </c>
      <c r="E22" s="57">
        <v>4</v>
      </c>
      <c r="F22" s="57">
        <v>5</v>
      </c>
      <c r="G22" s="57">
        <v>6</v>
      </c>
      <c r="H22" s="57">
        <v>7</v>
      </c>
      <c r="I22" s="32"/>
      <c r="J22" s="81"/>
      <c r="K22" s="77"/>
    </row>
    <row r="23" spans="1:17" x14ac:dyDescent="0.55000000000000004">
      <c r="A23" s="57" t="s">
        <v>40</v>
      </c>
      <c r="B23" s="57"/>
      <c r="C23" s="57"/>
      <c r="D23" s="57">
        <f>73-7</f>
        <v>66</v>
      </c>
      <c r="E23" s="57"/>
      <c r="F23" s="57"/>
      <c r="G23" s="57"/>
      <c r="H23" s="57"/>
      <c r="I23" s="57">
        <v>0.01</v>
      </c>
      <c r="J23" s="57">
        <f>AVERAGE(D23:D24)</f>
        <v>69.5</v>
      </c>
      <c r="K23" s="57">
        <f>J23/(0.01*I23)</f>
        <v>695000</v>
      </c>
    </row>
    <row r="24" spans="1:17" x14ac:dyDescent="0.55000000000000004">
      <c r="A24" s="57" t="s">
        <v>41</v>
      </c>
      <c r="B24" s="57"/>
      <c r="C24" s="57"/>
      <c r="D24" s="57">
        <f>81-8</f>
        <v>73</v>
      </c>
      <c r="E24" s="57"/>
      <c r="F24" s="57"/>
      <c r="G24" s="57"/>
      <c r="H24" s="57"/>
      <c r="I24" s="57">
        <v>1E-4</v>
      </c>
      <c r="J24" s="57" t="e">
        <f>AVERAGE(F23:F24)</f>
        <v>#DIV/0!</v>
      </c>
      <c r="K24" s="57" t="e">
        <f>J24/(0.01*I24)</f>
        <v>#DIV/0!</v>
      </c>
    </row>
    <row r="25" spans="1:17" s="29" customFormat="1" ht="28.8" x14ac:dyDescent="0.55000000000000004">
      <c r="A25" s="55" t="s">
        <v>42</v>
      </c>
      <c r="B25" s="55">
        <v>1</v>
      </c>
      <c r="C25" s="55">
        <v>0.1</v>
      </c>
      <c r="D25" s="55">
        <v>0.01</v>
      </c>
      <c r="E25" s="55">
        <v>1E-3</v>
      </c>
      <c r="F25" s="55">
        <v>1E-4</v>
      </c>
      <c r="G25" s="55">
        <v>1.0000000000000001E-5</v>
      </c>
      <c r="H25" s="55">
        <v>9.9999999999999995E-7</v>
      </c>
      <c r="I25" s="55"/>
      <c r="J25" s="55"/>
      <c r="K25" s="55"/>
    </row>
    <row r="26" spans="1:17" x14ac:dyDescent="0.55000000000000004">
      <c r="A26" s="57"/>
      <c r="B26" s="84" t="s">
        <v>52</v>
      </c>
      <c r="C26" s="84"/>
      <c r="D26" s="84"/>
      <c r="E26" s="84"/>
      <c r="F26" s="84"/>
      <c r="G26" s="84"/>
      <c r="H26" s="84"/>
      <c r="I26" s="57"/>
      <c r="J26" s="57"/>
      <c r="K26" s="57"/>
    </row>
    <row r="27" spans="1:17" x14ac:dyDescent="0.55000000000000004">
      <c r="A27" s="57"/>
      <c r="B27" s="57">
        <v>1</v>
      </c>
      <c r="C27" s="57">
        <v>2</v>
      </c>
      <c r="D27" s="57">
        <v>3</v>
      </c>
      <c r="E27" s="57">
        <v>4</v>
      </c>
      <c r="F27" s="57">
        <v>5</v>
      </c>
      <c r="G27" s="57">
        <v>6</v>
      </c>
      <c r="H27" s="57">
        <v>7</v>
      </c>
      <c r="I27" s="57"/>
      <c r="J27" s="57"/>
      <c r="K27" s="57"/>
    </row>
    <row r="28" spans="1:17" x14ac:dyDescent="0.55000000000000004">
      <c r="A28" s="57" t="s">
        <v>40</v>
      </c>
      <c r="B28" s="57"/>
      <c r="C28" s="57"/>
      <c r="D28" s="57">
        <v>10</v>
      </c>
      <c r="E28" s="57"/>
      <c r="F28" s="57"/>
      <c r="G28" s="57"/>
      <c r="H28" s="57"/>
      <c r="I28" s="57">
        <v>0.01</v>
      </c>
      <c r="J28" s="57">
        <f>AVERAGE(D28:D29)</f>
        <v>10</v>
      </c>
      <c r="K28" s="57">
        <f>J28/(0.01*I28)</f>
        <v>100000</v>
      </c>
      <c r="L28" t="s">
        <v>74</v>
      </c>
    </row>
    <row r="29" spans="1:17" x14ac:dyDescent="0.55000000000000004">
      <c r="A29" s="57" t="s">
        <v>41</v>
      </c>
      <c r="B29" s="57"/>
      <c r="C29" s="57"/>
      <c r="D29" s="57">
        <v>10</v>
      </c>
      <c r="E29" s="57"/>
      <c r="F29" s="57"/>
      <c r="G29" s="57"/>
      <c r="H29" s="57"/>
      <c r="I29" s="57">
        <v>1E-4</v>
      </c>
      <c r="J29" s="57" t="e">
        <f>AVERAGE(F28:F29)</f>
        <v>#DIV/0!</v>
      </c>
      <c r="K29" s="57" t="e">
        <f>J29/(0.01*I29)</f>
        <v>#DIV/0!</v>
      </c>
    </row>
    <row r="30" spans="1:17" s="29" customFormat="1" ht="28.8" x14ac:dyDescent="0.55000000000000004">
      <c r="A30" s="55" t="s">
        <v>42</v>
      </c>
      <c r="B30" s="55">
        <v>1</v>
      </c>
      <c r="C30" s="55">
        <v>0.1</v>
      </c>
      <c r="D30" s="57">
        <v>0.01</v>
      </c>
      <c r="E30" s="55">
        <v>1E-3</v>
      </c>
      <c r="F30" s="55">
        <v>1E-4</v>
      </c>
      <c r="G30" s="55">
        <v>1.0000000000000001E-5</v>
      </c>
      <c r="H30" s="55">
        <v>9.9999999999999995E-7</v>
      </c>
      <c r="I30" s="55"/>
      <c r="J30" s="55"/>
      <c r="K30" s="55"/>
    </row>
    <row r="31" spans="1:17" x14ac:dyDescent="0.55000000000000004">
      <c r="A31" s="55"/>
      <c r="B31" s="82" t="s">
        <v>53</v>
      </c>
      <c r="C31" s="83"/>
      <c r="D31" s="83"/>
      <c r="E31" s="83"/>
      <c r="F31" s="83"/>
      <c r="G31" s="83"/>
      <c r="H31" s="83"/>
      <c r="I31" s="57"/>
      <c r="J31" s="57"/>
      <c r="K31" s="57"/>
    </row>
    <row r="32" spans="1:17" x14ac:dyDescent="0.55000000000000004">
      <c r="A32" s="57"/>
      <c r="B32" s="57">
        <v>1</v>
      </c>
      <c r="C32" s="57">
        <v>2</v>
      </c>
      <c r="D32" s="57">
        <v>3</v>
      </c>
      <c r="E32" s="57">
        <v>4</v>
      </c>
      <c r="F32" s="57">
        <v>5</v>
      </c>
      <c r="G32" s="57">
        <v>6</v>
      </c>
      <c r="H32" s="57">
        <v>7</v>
      </c>
      <c r="I32" s="57"/>
      <c r="J32" s="57"/>
      <c r="K32" s="57"/>
    </row>
    <row r="33" spans="1:11" x14ac:dyDescent="0.55000000000000004">
      <c r="A33" s="57" t="s">
        <v>40</v>
      </c>
      <c r="B33" s="57">
        <v>0</v>
      </c>
      <c r="C33" s="57"/>
      <c r="D33" s="57"/>
      <c r="E33" s="57"/>
      <c r="F33" s="57"/>
      <c r="G33" s="57"/>
      <c r="H33" s="57"/>
      <c r="I33" s="57">
        <v>0.01</v>
      </c>
      <c r="J33" s="57" t="e">
        <f>AVERAGE(D33:D34)</f>
        <v>#DIV/0!</v>
      </c>
      <c r="K33" s="57" t="e">
        <f>J33/(0.01*I33)</f>
        <v>#DIV/0!</v>
      </c>
    </row>
    <row r="34" spans="1:11" x14ac:dyDescent="0.55000000000000004">
      <c r="A34" s="57" t="s">
        <v>41</v>
      </c>
      <c r="B34" s="57">
        <v>0</v>
      </c>
      <c r="C34" s="57"/>
      <c r="D34" s="57"/>
      <c r="E34" s="57"/>
      <c r="F34" s="57"/>
      <c r="G34" s="57"/>
      <c r="H34" s="57"/>
      <c r="I34" s="57">
        <v>1E-4</v>
      </c>
      <c r="J34" s="57" t="e">
        <f>AVERAGE(F33:F34)</f>
        <v>#DIV/0!</v>
      </c>
      <c r="K34" s="57" t="e">
        <f>J34/(0.01*I34)</f>
        <v>#DIV/0!</v>
      </c>
    </row>
    <row r="35" spans="1:11" s="29" customFormat="1" ht="28.8" x14ac:dyDescent="0.55000000000000004">
      <c r="A35" s="55" t="s">
        <v>42</v>
      </c>
      <c r="B35" s="55"/>
      <c r="C35" s="55">
        <v>0.1</v>
      </c>
      <c r="D35" s="55">
        <v>0.01</v>
      </c>
      <c r="E35" s="55">
        <v>1E-3</v>
      </c>
      <c r="F35" s="55">
        <v>1E-4</v>
      </c>
      <c r="G35" s="55">
        <v>1.0000000000000001E-5</v>
      </c>
      <c r="H35" s="55">
        <v>9.9999999999999995E-7</v>
      </c>
      <c r="I35" s="55"/>
      <c r="J35" s="55"/>
      <c r="K35" s="55"/>
    </row>
    <row r="36" spans="1:11" x14ac:dyDescent="0.55000000000000004">
      <c r="A36" s="55"/>
      <c r="B36" s="82" t="s">
        <v>54</v>
      </c>
      <c r="C36" s="83"/>
      <c r="D36" s="83"/>
      <c r="E36" s="83"/>
      <c r="F36" s="83"/>
      <c r="G36" s="83"/>
      <c r="H36" s="83"/>
      <c r="I36" s="57"/>
      <c r="J36" s="57"/>
      <c r="K36" s="57"/>
    </row>
    <row r="37" spans="1:11" x14ac:dyDescent="0.55000000000000004">
      <c r="A37" s="57"/>
      <c r="B37" s="57">
        <v>1</v>
      </c>
      <c r="C37" s="57">
        <v>2</v>
      </c>
      <c r="D37" s="57">
        <v>3</v>
      </c>
      <c r="E37" s="57">
        <v>4</v>
      </c>
      <c r="F37" s="57">
        <v>5</v>
      </c>
      <c r="G37" s="57">
        <v>6</v>
      </c>
      <c r="H37" s="57">
        <v>7</v>
      </c>
      <c r="I37" s="57"/>
      <c r="J37" s="57"/>
      <c r="K37" s="57"/>
    </row>
    <row r="38" spans="1:11" x14ac:dyDescent="0.55000000000000004">
      <c r="A38" s="57" t="s">
        <v>40</v>
      </c>
      <c r="B38" s="57">
        <v>0</v>
      </c>
      <c r="C38" s="57"/>
      <c r="D38" s="57"/>
      <c r="E38" s="57"/>
      <c r="F38" s="57"/>
      <c r="G38" s="57"/>
      <c r="H38" s="57"/>
      <c r="I38" s="57">
        <v>0.01</v>
      </c>
      <c r="J38" s="57">
        <f>(D38+D39)/2</f>
        <v>0</v>
      </c>
      <c r="K38" s="57">
        <f>J38/(0.01*I38)</f>
        <v>0</v>
      </c>
    </row>
    <row r="39" spans="1:11" x14ac:dyDescent="0.55000000000000004">
      <c r="A39" s="57" t="s">
        <v>41</v>
      </c>
      <c r="B39" s="57">
        <v>0</v>
      </c>
      <c r="C39" s="57"/>
      <c r="D39" s="57"/>
      <c r="E39" s="57"/>
      <c r="F39" s="57"/>
      <c r="G39" s="57"/>
      <c r="H39" s="57"/>
      <c r="I39" s="57">
        <v>1E-4</v>
      </c>
      <c r="J39" s="57" t="e">
        <f>AVERAGE(F38:F39)</f>
        <v>#DIV/0!</v>
      </c>
      <c r="K39" s="57" t="e">
        <f>J39/(0.01*I39)</f>
        <v>#DIV/0!</v>
      </c>
    </row>
    <row r="40" spans="1:11" s="29" customFormat="1" ht="28.8" x14ac:dyDescent="0.55000000000000004">
      <c r="A40" s="55" t="s">
        <v>42</v>
      </c>
      <c r="B40" s="55">
        <v>1</v>
      </c>
      <c r="C40" s="55">
        <v>0.1</v>
      </c>
      <c r="D40" s="55">
        <v>0.01</v>
      </c>
      <c r="E40" s="55">
        <v>1E-3</v>
      </c>
      <c r="F40" s="55">
        <v>1E-4</v>
      </c>
      <c r="G40" s="55">
        <v>1.0000000000000001E-5</v>
      </c>
      <c r="H40" s="55">
        <v>9.9999999999999995E-7</v>
      </c>
      <c r="I40" s="55"/>
      <c r="J40" s="55"/>
      <c r="K40" s="55"/>
    </row>
    <row r="41" spans="1:11" ht="14.5" customHeight="1" x14ac:dyDescent="0.55000000000000004">
      <c r="A41" s="57"/>
      <c r="B41" s="82" t="s">
        <v>55</v>
      </c>
      <c r="C41" s="83"/>
      <c r="D41" s="83"/>
      <c r="E41" s="83"/>
      <c r="F41" s="83"/>
      <c r="G41" s="83"/>
      <c r="H41" s="83"/>
      <c r="I41" s="31"/>
      <c r="J41" s="81" t="s">
        <v>37</v>
      </c>
      <c r="K41" s="77" t="s">
        <v>38</v>
      </c>
    </row>
    <row r="42" spans="1:11" x14ac:dyDescent="0.55000000000000004">
      <c r="A42" s="57"/>
      <c r="B42" s="57">
        <v>1</v>
      </c>
      <c r="C42" s="57">
        <v>2</v>
      </c>
      <c r="D42" s="57">
        <v>3</v>
      </c>
      <c r="E42" s="57">
        <v>4</v>
      </c>
      <c r="F42" s="57">
        <v>5</v>
      </c>
      <c r="G42" s="57">
        <v>6</v>
      </c>
      <c r="H42" s="57">
        <v>7</v>
      </c>
      <c r="I42" s="32"/>
      <c r="J42" s="81"/>
      <c r="K42" s="77"/>
    </row>
    <row r="43" spans="1:11" x14ac:dyDescent="0.55000000000000004">
      <c r="A43" s="57" t="s">
        <v>40</v>
      </c>
      <c r="B43" s="57">
        <v>0</v>
      </c>
      <c r="C43" s="57"/>
      <c r="D43" s="57"/>
      <c r="E43" s="57"/>
      <c r="F43" s="57"/>
      <c r="G43" s="57"/>
      <c r="H43" s="57"/>
      <c r="I43" s="57">
        <v>0.01</v>
      </c>
      <c r="J43" s="57">
        <f>(D43+D44)/2</f>
        <v>0</v>
      </c>
      <c r="K43" s="57">
        <f>J43/(0.01*I43)</f>
        <v>0</v>
      </c>
    </row>
    <row r="44" spans="1:11" x14ac:dyDescent="0.55000000000000004">
      <c r="A44" s="57" t="s">
        <v>41</v>
      </c>
      <c r="B44" s="57">
        <v>0</v>
      </c>
      <c r="C44" s="57"/>
      <c r="D44" s="57"/>
      <c r="E44" s="57"/>
      <c r="F44" s="57"/>
      <c r="G44" s="57"/>
      <c r="H44" s="57"/>
      <c r="I44" s="57">
        <v>1E-4</v>
      </c>
      <c r="J44" s="57" t="e">
        <f>AVERAGE(F43:F44)</f>
        <v>#DIV/0!</v>
      </c>
      <c r="K44" s="57" t="e">
        <f>J44/(0.01*I44)</f>
        <v>#DIV/0!</v>
      </c>
    </row>
    <row r="45" spans="1:11" s="29" customFormat="1" ht="28.8" x14ac:dyDescent="0.55000000000000004">
      <c r="A45" s="55" t="s">
        <v>42</v>
      </c>
      <c r="B45" s="55">
        <v>1</v>
      </c>
      <c r="C45" s="55">
        <v>0.1</v>
      </c>
      <c r="D45" s="55">
        <v>0.01</v>
      </c>
      <c r="E45" s="55">
        <v>1E-3</v>
      </c>
      <c r="F45" s="55">
        <v>1E-4</v>
      </c>
      <c r="G45" s="55">
        <v>1.0000000000000001E-5</v>
      </c>
      <c r="H45" s="55">
        <v>9.9999999999999995E-7</v>
      </c>
      <c r="I45" s="55"/>
      <c r="J45" s="55"/>
      <c r="K45" s="55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28">
    <mergeCell ref="N11:N12"/>
    <mergeCell ref="O11:O12"/>
    <mergeCell ref="P11:P12"/>
    <mergeCell ref="B41:H41"/>
    <mergeCell ref="J41:J42"/>
    <mergeCell ref="K41:K42"/>
    <mergeCell ref="B21:H21"/>
    <mergeCell ref="J21:J22"/>
    <mergeCell ref="K21:K22"/>
    <mergeCell ref="B26:H26"/>
    <mergeCell ref="B31:H31"/>
    <mergeCell ref="B36:H36"/>
    <mergeCell ref="B16:H16"/>
    <mergeCell ref="B11:H11"/>
    <mergeCell ref="M11:M14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32BE-E7EC-4189-BB97-3344D79FA256}">
  <dimension ref="A1:Q91"/>
  <sheetViews>
    <sheetView zoomScale="73" zoomScaleNormal="73" workbookViewId="0">
      <selection activeCell="E23" sqref="E23"/>
    </sheetView>
  </sheetViews>
  <sheetFormatPr defaultColWidth="8.83984375" defaultRowHeight="14.4" x14ac:dyDescent="0.55000000000000004"/>
  <cols>
    <col min="16" max="16" width="9.15625" bestFit="1" customWidth="1"/>
  </cols>
  <sheetData>
    <row r="1" spans="1:17" x14ac:dyDescent="0.55000000000000004">
      <c r="A1" s="44"/>
      <c r="B1" s="79" t="s">
        <v>44</v>
      </c>
      <c r="C1" s="79"/>
      <c r="D1" s="79"/>
      <c r="E1" s="79"/>
      <c r="F1" s="79"/>
      <c r="G1" s="79"/>
      <c r="H1" s="79"/>
      <c r="I1" s="80" t="s">
        <v>36</v>
      </c>
      <c r="J1" s="81" t="s">
        <v>37</v>
      </c>
      <c r="K1" s="77" t="s">
        <v>38</v>
      </c>
      <c r="L1" s="43"/>
      <c r="M1" s="91" t="s">
        <v>45</v>
      </c>
      <c r="N1" s="80" t="s">
        <v>36</v>
      </c>
      <c r="O1" s="81" t="s">
        <v>37</v>
      </c>
      <c r="P1" s="77" t="s">
        <v>38</v>
      </c>
      <c r="Q1" s="44"/>
    </row>
    <row r="2" spans="1:17" x14ac:dyDescent="0.55000000000000004">
      <c r="A2" s="44"/>
      <c r="B2" s="44">
        <v>1</v>
      </c>
      <c r="C2" s="44">
        <v>2</v>
      </c>
      <c r="D2" s="44">
        <v>3</v>
      </c>
      <c r="E2" s="44">
        <v>4</v>
      </c>
      <c r="F2" s="44">
        <v>5</v>
      </c>
      <c r="G2" s="44">
        <v>6</v>
      </c>
      <c r="H2" s="44">
        <v>7</v>
      </c>
      <c r="I2" s="77"/>
      <c r="J2" s="81"/>
      <c r="K2" s="77"/>
      <c r="L2" s="42"/>
      <c r="M2" s="92"/>
      <c r="N2" s="77"/>
      <c r="O2" s="81"/>
      <c r="P2" s="77"/>
      <c r="Q2" s="44" t="s">
        <v>39</v>
      </c>
    </row>
    <row r="3" spans="1:17" x14ac:dyDescent="0.55000000000000004">
      <c r="A3" s="44" t="s">
        <v>40</v>
      </c>
      <c r="B3" s="44"/>
      <c r="C3" s="44"/>
      <c r="D3" s="44"/>
      <c r="E3" s="44">
        <v>43</v>
      </c>
      <c r="F3" s="44"/>
      <c r="G3" s="44"/>
      <c r="H3" s="44"/>
      <c r="I3" s="44">
        <v>1E-3</v>
      </c>
      <c r="J3" s="44">
        <f>(E3+E4)/2</f>
        <v>40</v>
      </c>
      <c r="K3" s="44">
        <f>J3/(0.01*I3)</f>
        <v>3999999.9999999995</v>
      </c>
      <c r="L3" s="44"/>
      <c r="M3" s="92"/>
      <c r="N3" s="44">
        <v>1E-3</v>
      </c>
      <c r="O3" s="44">
        <f>AVERAGE(J3,J8,J13)</f>
        <v>55.833333333333336</v>
      </c>
      <c r="P3" s="44">
        <f>O3/(0.01*N3)</f>
        <v>5583333.333333333</v>
      </c>
      <c r="Q3" s="44">
        <f>STDEV(K3,K8,K13)</f>
        <v>1451148.9700693502</v>
      </c>
    </row>
    <row r="4" spans="1:17" x14ac:dyDescent="0.55000000000000004">
      <c r="A4" s="44" t="s">
        <v>41</v>
      </c>
      <c r="B4" s="44"/>
      <c r="C4" s="44"/>
      <c r="D4" s="44"/>
      <c r="E4" s="44">
        <v>37</v>
      </c>
      <c r="F4" s="44"/>
      <c r="G4" s="44"/>
      <c r="H4" s="44"/>
      <c r="I4" s="44">
        <v>1E-4</v>
      </c>
      <c r="J4" s="44">
        <f>(F3+F4)/2</f>
        <v>0</v>
      </c>
      <c r="K4" s="44">
        <f>J4/(0.01*I4)</f>
        <v>0</v>
      </c>
      <c r="L4" s="44"/>
      <c r="M4" s="93"/>
      <c r="N4" s="44">
        <v>1E-4</v>
      </c>
      <c r="O4" s="44">
        <f>AVERAGE(J4,J9,J14)</f>
        <v>0</v>
      </c>
      <c r="P4" s="44">
        <f>O4/(0.01*N4)</f>
        <v>0</v>
      </c>
      <c r="Q4" s="44">
        <f>STDEV(K4,K9,K14)</f>
        <v>0</v>
      </c>
    </row>
    <row r="5" spans="1:17" s="29" customFormat="1" ht="28.8" x14ac:dyDescent="0.55000000000000004">
      <c r="A5" s="42" t="s">
        <v>42</v>
      </c>
      <c r="B5" s="42">
        <v>1</v>
      </c>
      <c r="C5" s="42">
        <v>0.1</v>
      </c>
      <c r="D5" s="42">
        <v>0.01</v>
      </c>
      <c r="E5" s="42">
        <v>1E-3</v>
      </c>
      <c r="F5" s="42">
        <v>1E-4</v>
      </c>
      <c r="G5" s="42">
        <v>1.0000000000000001E-5</v>
      </c>
      <c r="H5" s="42">
        <v>9.9999999999999995E-7</v>
      </c>
      <c r="I5" s="42"/>
      <c r="J5" s="42"/>
      <c r="K5" s="42"/>
      <c r="L5" s="42"/>
      <c r="M5" s="42"/>
      <c r="N5" s="42"/>
      <c r="O5" s="42"/>
      <c r="P5" s="42"/>
      <c r="Q5" s="42"/>
    </row>
    <row r="6" spans="1:17" ht="14.5" customHeight="1" x14ac:dyDescent="0.55000000000000004">
      <c r="A6" s="44"/>
      <c r="B6" s="79" t="s">
        <v>46</v>
      </c>
      <c r="C6" s="79"/>
      <c r="D6" s="79"/>
      <c r="E6" s="79"/>
      <c r="F6" s="79"/>
      <c r="G6" s="79"/>
      <c r="H6" s="79"/>
      <c r="I6" s="44"/>
      <c r="J6" s="44"/>
      <c r="K6" s="44"/>
      <c r="L6" s="44"/>
      <c r="M6" s="88" t="s">
        <v>47</v>
      </c>
      <c r="N6" s="80" t="s">
        <v>36</v>
      </c>
      <c r="O6" s="81" t="s">
        <v>37</v>
      </c>
      <c r="P6" s="77" t="s">
        <v>38</v>
      </c>
      <c r="Q6" s="44"/>
    </row>
    <row r="7" spans="1:17" x14ac:dyDescent="0.55000000000000004">
      <c r="A7" s="44"/>
      <c r="B7" s="44">
        <v>1</v>
      </c>
      <c r="C7" s="44">
        <v>2</v>
      </c>
      <c r="D7" s="44">
        <v>3</v>
      </c>
      <c r="E7" s="44">
        <v>4</v>
      </c>
      <c r="F7" s="44">
        <v>5</v>
      </c>
      <c r="G7" s="44">
        <v>6</v>
      </c>
      <c r="H7" s="44">
        <v>7</v>
      </c>
      <c r="I7" s="44"/>
      <c r="J7" s="44"/>
      <c r="K7" s="44"/>
      <c r="L7" s="44"/>
      <c r="M7" s="89"/>
      <c r="N7" s="77"/>
      <c r="O7" s="81"/>
      <c r="P7" s="77"/>
      <c r="Q7" s="44" t="s">
        <v>39</v>
      </c>
    </row>
    <row r="8" spans="1:17" ht="14.5" customHeight="1" x14ac:dyDescent="0.55000000000000004">
      <c r="A8" s="44" t="s">
        <v>40</v>
      </c>
      <c r="B8" s="44"/>
      <c r="C8" s="44"/>
      <c r="D8" s="44"/>
      <c r="E8" s="44">
        <v>61</v>
      </c>
      <c r="F8" s="44"/>
      <c r="G8" s="44"/>
      <c r="H8" s="44"/>
      <c r="I8" s="44">
        <v>1E-3</v>
      </c>
      <c r="J8" s="44">
        <f>AVERAGE(E8:E9)</f>
        <v>59</v>
      </c>
      <c r="K8" s="44">
        <f>J8/(0.01*I8)</f>
        <v>5899999.9999999991</v>
      </c>
      <c r="L8" s="44"/>
      <c r="M8" s="89"/>
      <c r="N8" s="44"/>
      <c r="O8" s="44">
        <f>AVERAGE(D19,D21,D23)</f>
        <v>27.666666666666668</v>
      </c>
      <c r="P8">
        <f>AVERAGE(E19,E21,E23)</f>
        <v>92.222222222222229</v>
      </c>
      <c r="Q8" s="44">
        <f>STDEV(E19,E21,E23)</f>
        <v>142.5008122134098</v>
      </c>
    </row>
    <row r="9" spans="1:17" x14ac:dyDescent="0.55000000000000004">
      <c r="A9" s="44" t="s">
        <v>41</v>
      </c>
      <c r="B9" s="44"/>
      <c r="C9" s="44"/>
      <c r="D9" s="44"/>
      <c r="E9" s="44">
        <v>57</v>
      </c>
      <c r="F9" s="44"/>
      <c r="G9" s="44"/>
      <c r="H9" s="44"/>
      <c r="I9" s="44">
        <v>1E-4</v>
      </c>
      <c r="J9" s="30">
        <f>(F8+F9)/2</f>
        <v>0</v>
      </c>
      <c r="K9" s="44">
        <f>J9/(0.01*I9)</f>
        <v>0</v>
      </c>
      <c r="L9" s="44"/>
      <c r="M9" s="90"/>
      <c r="N9" s="44"/>
      <c r="O9" s="44"/>
      <c r="P9" s="44"/>
      <c r="Q9" s="44"/>
    </row>
    <row r="10" spans="1:17" s="29" customFormat="1" ht="28.8" x14ac:dyDescent="0.55000000000000004">
      <c r="A10" s="42" t="s">
        <v>42</v>
      </c>
      <c r="B10" s="42">
        <v>1</v>
      </c>
      <c r="C10" s="42">
        <v>0.1</v>
      </c>
      <c r="D10" s="42">
        <v>0.01</v>
      </c>
      <c r="E10" s="42">
        <v>1E-3</v>
      </c>
      <c r="F10" s="42">
        <v>1E-4</v>
      </c>
      <c r="G10" s="42">
        <v>1.0000000000000001E-5</v>
      </c>
      <c r="H10" s="42">
        <v>9.9999999999999995E-7</v>
      </c>
      <c r="I10" s="42"/>
      <c r="J10" s="42"/>
      <c r="K10" s="42"/>
      <c r="L10" s="42"/>
      <c r="M10" s="42"/>
      <c r="N10" s="42"/>
      <c r="O10" s="42"/>
      <c r="P10" s="42"/>
      <c r="Q10" s="42"/>
    </row>
    <row r="11" spans="1:17" x14ac:dyDescent="0.55000000000000004">
      <c r="A11" s="42"/>
      <c r="B11" s="79" t="s">
        <v>48</v>
      </c>
      <c r="C11" s="79"/>
      <c r="D11" s="79"/>
      <c r="E11" s="79"/>
      <c r="F11" s="79"/>
      <c r="G11" s="79"/>
      <c r="H11" s="79"/>
      <c r="I11" s="44"/>
      <c r="J11" s="44"/>
      <c r="K11" s="44"/>
      <c r="L11" s="44"/>
      <c r="M11" s="85" t="s">
        <v>49</v>
      </c>
      <c r="N11" s="80" t="s">
        <v>36</v>
      </c>
      <c r="O11" s="81" t="s">
        <v>37</v>
      </c>
      <c r="P11" s="77" t="s">
        <v>38</v>
      </c>
      <c r="Q11" s="44"/>
    </row>
    <row r="12" spans="1:17" x14ac:dyDescent="0.55000000000000004">
      <c r="A12" s="44"/>
      <c r="B12" s="44">
        <v>1</v>
      </c>
      <c r="C12" s="44">
        <v>2</v>
      </c>
      <c r="D12" s="44">
        <v>3</v>
      </c>
      <c r="E12" s="44">
        <v>4</v>
      </c>
      <c r="F12" s="44">
        <v>5</v>
      </c>
      <c r="G12" s="44">
        <v>6</v>
      </c>
      <c r="H12" s="44">
        <v>7</v>
      </c>
      <c r="I12" s="44"/>
      <c r="J12" s="44"/>
      <c r="K12" s="44"/>
      <c r="L12" s="44"/>
      <c r="M12" s="86"/>
      <c r="N12" s="77"/>
      <c r="O12" s="81"/>
      <c r="P12" s="77"/>
      <c r="Q12" s="44" t="s">
        <v>39</v>
      </c>
    </row>
    <row r="13" spans="1:17" x14ac:dyDescent="0.55000000000000004">
      <c r="A13" s="44" t="s">
        <v>40</v>
      </c>
      <c r="B13" s="44"/>
      <c r="C13" s="44"/>
      <c r="D13" s="44"/>
      <c r="E13" s="44">
        <v>64</v>
      </c>
      <c r="F13" s="44"/>
      <c r="G13" s="44"/>
      <c r="H13" s="44"/>
      <c r="I13" s="44">
        <v>1E-3</v>
      </c>
      <c r="J13" s="44">
        <f>(E13+E14)/2</f>
        <v>68.5</v>
      </c>
      <c r="K13" s="44">
        <f>J13/(0.01*I13)</f>
        <v>6849999.9999999991</v>
      </c>
      <c r="L13" s="44"/>
      <c r="M13" s="86"/>
      <c r="N13" s="44">
        <v>0.01</v>
      </c>
      <c r="O13" s="44">
        <v>0</v>
      </c>
      <c r="P13" s="44">
        <v>0</v>
      </c>
      <c r="Q13" s="44">
        <v>0</v>
      </c>
    </row>
    <row r="14" spans="1:17" x14ac:dyDescent="0.55000000000000004">
      <c r="A14" s="44" t="s">
        <v>41</v>
      </c>
      <c r="B14" s="44"/>
      <c r="C14" s="44"/>
      <c r="D14" s="44"/>
      <c r="E14" s="44">
        <v>73</v>
      </c>
      <c r="F14" s="44"/>
      <c r="G14" s="44"/>
      <c r="H14" s="44"/>
      <c r="I14" s="44">
        <v>1E-4</v>
      </c>
      <c r="J14" s="44">
        <f>(F13+F14)/2</f>
        <v>0</v>
      </c>
      <c r="K14" s="44">
        <f>J14/(0.01*I14)</f>
        <v>0</v>
      </c>
      <c r="L14" s="44"/>
      <c r="M14" s="87"/>
      <c r="N14" s="44">
        <v>1E-4</v>
      </c>
      <c r="O14" s="44">
        <v>0</v>
      </c>
      <c r="P14" s="44">
        <v>0</v>
      </c>
      <c r="Q14" s="44">
        <v>0</v>
      </c>
    </row>
    <row r="15" spans="1:17" s="29" customFormat="1" ht="28.8" x14ac:dyDescent="0.55000000000000004">
      <c r="A15" s="23" t="s">
        <v>42</v>
      </c>
      <c r="B15" s="23">
        <v>1</v>
      </c>
      <c r="C15" s="23">
        <v>0.1</v>
      </c>
      <c r="D15" s="23">
        <v>0.01</v>
      </c>
      <c r="E15" s="23">
        <v>1E-3</v>
      </c>
      <c r="F15" s="23">
        <v>1E-4</v>
      </c>
      <c r="G15" s="23">
        <v>1.0000000000000001E-5</v>
      </c>
      <c r="H15" s="23">
        <v>9.9999999999999995E-7</v>
      </c>
      <c r="I15" s="23"/>
      <c r="J15" s="23"/>
      <c r="K15" s="23"/>
      <c r="L15" s="42"/>
      <c r="M15" s="42"/>
      <c r="N15" s="42"/>
      <c r="O15" s="42"/>
      <c r="P15" s="42"/>
      <c r="Q15" s="42"/>
    </row>
    <row r="16" spans="1:17" x14ac:dyDescent="0.55000000000000004">
      <c r="A16" s="49"/>
      <c r="B16" s="54"/>
      <c r="C16" s="54"/>
      <c r="D16" s="54"/>
      <c r="E16" s="54"/>
      <c r="F16" s="54"/>
      <c r="G16" s="54"/>
      <c r="H16" s="54"/>
      <c r="I16" s="50"/>
      <c r="J16" s="50"/>
      <c r="K16" s="50"/>
      <c r="L16" s="27"/>
      <c r="M16" s="44"/>
      <c r="N16" s="44"/>
      <c r="O16" s="44"/>
      <c r="P16" s="44"/>
      <c r="Q16" s="44"/>
    </row>
    <row r="17" spans="1:17" x14ac:dyDescent="0.55000000000000004">
      <c r="A17" s="50"/>
      <c r="B17" s="94" t="s">
        <v>70</v>
      </c>
      <c r="C17" s="94"/>
      <c r="D17" s="94"/>
      <c r="E17" s="94"/>
      <c r="F17" s="94"/>
      <c r="G17" s="94"/>
      <c r="H17" s="94"/>
      <c r="I17" s="50"/>
      <c r="J17" s="50"/>
      <c r="K17" s="50"/>
      <c r="L17" s="27"/>
      <c r="Q17" s="44"/>
    </row>
    <row r="18" spans="1:17" x14ac:dyDescent="0.55000000000000004">
      <c r="A18" s="50"/>
      <c r="B18" s="44" t="s">
        <v>64</v>
      </c>
      <c r="C18" s="44" t="s">
        <v>65</v>
      </c>
      <c r="D18" s="44" t="s">
        <v>37</v>
      </c>
      <c r="E18" s="44" t="s">
        <v>66</v>
      </c>
      <c r="F18" s="50"/>
      <c r="G18" s="50"/>
      <c r="H18" s="50"/>
      <c r="I18" s="50"/>
      <c r="J18" s="50"/>
      <c r="K18" s="50"/>
    </row>
    <row r="19" spans="1:17" x14ac:dyDescent="0.55000000000000004">
      <c r="A19" s="50"/>
      <c r="B19" t="s">
        <v>58</v>
      </c>
      <c r="C19">
        <v>78</v>
      </c>
      <c r="D19">
        <f>AVERAGE(C19:C20)</f>
        <v>77</v>
      </c>
      <c r="E19">
        <f>D19/0.3</f>
        <v>256.66666666666669</v>
      </c>
      <c r="F19" s="50"/>
      <c r="G19" s="50"/>
      <c r="H19" s="50"/>
      <c r="I19" s="50"/>
      <c r="J19" s="50"/>
      <c r="K19" s="50"/>
    </row>
    <row r="20" spans="1:17" s="29" customFormat="1" x14ac:dyDescent="0.55000000000000004">
      <c r="A20" s="49"/>
      <c r="B20" t="s">
        <v>59</v>
      </c>
      <c r="C20">
        <v>76</v>
      </c>
      <c r="D20"/>
      <c r="E20"/>
      <c r="F20" s="49"/>
      <c r="G20" s="49"/>
      <c r="H20" s="49"/>
      <c r="I20" s="49"/>
      <c r="J20" s="49"/>
      <c r="K20" s="49"/>
    </row>
    <row r="21" spans="1:17" x14ac:dyDescent="0.55000000000000004">
      <c r="A21" s="50"/>
      <c r="B21" s="29" t="s">
        <v>60</v>
      </c>
      <c r="C21" s="29">
        <v>4</v>
      </c>
      <c r="D21" s="29">
        <f>AVERAGE(C21:C22)</f>
        <v>4.5</v>
      </c>
      <c r="E21" s="29">
        <f>D21/0.3</f>
        <v>15</v>
      </c>
      <c r="F21" s="54"/>
      <c r="G21" s="54"/>
      <c r="H21" s="54"/>
      <c r="I21" s="51"/>
      <c r="J21" s="54"/>
      <c r="K21" s="52"/>
    </row>
    <row r="22" spans="1:17" x14ac:dyDescent="0.55000000000000004">
      <c r="A22" s="50"/>
      <c r="B22" t="s">
        <v>61</v>
      </c>
      <c r="C22">
        <v>5</v>
      </c>
      <c r="F22" s="50"/>
      <c r="G22" s="50"/>
      <c r="H22" s="50"/>
      <c r="I22" s="52"/>
      <c r="J22" s="54"/>
      <c r="K22" s="52"/>
    </row>
    <row r="23" spans="1:17" x14ac:dyDescent="0.55000000000000004">
      <c r="A23" s="50"/>
      <c r="B23" t="s">
        <v>62</v>
      </c>
      <c r="C23">
        <v>1</v>
      </c>
      <c r="D23">
        <f>AVERAGE(C23:C24)</f>
        <v>1.5</v>
      </c>
      <c r="E23">
        <f>D23/0.3</f>
        <v>5</v>
      </c>
      <c r="F23" s="50"/>
      <c r="G23" s="50"/>
      <c r="H23" s="50"/>
      <c r="I23" s="50"/>
      <c r="J23" s="50"/>
      <c r="K23" s="50"/>
    </row>
    <row r="24" spans="1:17" x14ac:dyDescent="0.55000000000000004">
      <c r="A24" s="50"/>
      <c r="B24" t="s">
        <v>63</v>
      </c>
      <c r="C24">
        <v>2</v>
      </c>
      <c r="F24" s="50"/>
      <c r="G24" s="50"/>
      <c r="H24" s="50"/>
      <c r="I24" s="50"/>
      <c r="J24" s="50"/>
      <c r="K24" s="50"/>
    </row>
    <row r="25" spans="1:17" s="29" customFormat="1" x14ac:dyDescent="0.55000000000000004">
      <c r="A25" s="49"/>
      <c r="B25" t="s">
        <v>67</v>
      </c>
      <c r="C25">
        <v>0</v>
      </c>
      <c r="D25"/>
      <c r="E25"/>
      <c r="F25" s="49"/>
      <c r="G25" s="49"/>
      <c r="H25" s="49"/>
      <c r="I25" s="49"/>
      <c r="J25" s="49"/>
      <c r="K25" s="49"/>
    </row>
    <row r="26" spans="1:17" x14ac:dyDescent="0.55000000000000004">
      <c r="A26" s="50"/>
      <c r="B26" s="29" t="s">
        <v>68</v>
      </c>
      <c r="C26" s="29">
        <v>0</v>
      </c>
      <c r="D26" s="29"/>
      <c r="E26" s="29"/>
      <c r="F26" s="54"/>
      <c r="G26" s="54"/>
      <c r="H26" s="54"/>
      <c r="I26" s="50"/>
      <c r="J26" s="50"/>
      <c r="K26" s="50"/>
    </row>
    <row r="27" spans="1:17" x14ac:dyDescent="0.55000000000000004">
      <c r="A27" s="50"/>
      <c r="B27" t="s">
        <v>69</v>
      </c>
      <c r="C27">
        <v>0</v>
      </c>
      <c r="F27" s="50"/>
      <c r="G27" s="50"/>
      <c r="H27" s="50"/>
      <c r="I27" s="50"/>
      <c r="J27" s="50"/>
      <c r="K27" s="50"/>
    </row>
    <row r="28" spans="1:17" x14ac:dyDescent="0.55000000000000004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7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7" s="29" customFormat="1" x14ac:dyDescent="0.5500000000000000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7" x14ac:dyDescent="0.55000000000000004">
      <c r="A31" s="49"/>
      <c r="B31" s="53"/>
      <c r="C31" s="54"/>
      <c r="D31" s="54"/>
      <c r="E31" s="54"/>
      <c r="F31" s="54"/>
      <c r="G31" s="54"/>
      <c r="H31" s="54"/>
      <c r="I31" s="50"/>
      <c r="J31" s="50"/>
      <c r="K31" s="50"/>
    </row>
    <row r="32" spans="1:17" x14ac:dyDescent="0.5500000000000000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x14ac:dyDescent="0.55000000000000004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5500000000000000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s="29" customFormat="1" x14ac:dyDescent="0.55000000000000004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55000000000000004">
      <c r="A36" s="49"/>
      <c r="B36" s="53"/>
      <c r="C36" s="54"/>
      <c r="D36" s="54"/>
      <c r="E36" s="54"/>
      <c r="F36" s="54"/>
      <c r="G36" s="54"/>
      <c r="H36" s="54"/>
      <c r="I36" s="50"/>
      <c r="J36" s="50"/>
      <c r="K36" s="50"/>
    </row>
    <row r="37" spans="1:11" x14ac:dyDescent="0.55000000000000004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55000000000000004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55000000000000004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s="29" customFormat="1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4.5" customHeight="1" x14ac:dyDescent="0.55000000000000004">
      <c r="A41" s="50"/>
      <c r="B41" s="53"/>
      <c r="C41" s="54"/>
      <c r="D41" s="54"/>
      <c r="E41" s="54"/>
      <c r="F41" s="54"/>
      <c r="G41" s="54"/>
      <c r="H41" s="54"/>
      <c r="I41" s="51"/>
      <c r="J41" s="54"/>
      <c r="K41" s="52"/>
    </row>
    <row r="42" spans="1:11" x14ac:dyDescent="0.55000000000000004">
      <c r="A42" s="50"/>
      <c r="B42" s="50"/>
      <c r="C42" s="50"/>
      <c r="D42" s="50"/>
      <c r="E42" s="50"/>
      <c r="F42" s="50"/>
      <c r="G42" s="50"/>
      <c r="H42" s="50"/>
      <c r="I42" s="52"/>
      <c r="J42" s="54"/>
      <c r="K42" s="52"/>
    </row>
    <row r="43" spans="1:11" x14ac:dyDescent="0.5500000000000000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x14ac:dyDescent="0.5500000000000000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s="29" customFormat="1" x14ac:dyDescent="0.5500000000000000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55000000000000004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</row>
    <row r="47" spans="1:11" x14ac:dyDescent="0.5500000000000000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5500000000000000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5500000000000000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55000000000000004">
      <c r="A50" s="35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55000000000000004">
      <c r="A51" s="35"/>
      <c r="B51" s="34"/>
      <c r="C51" s="34"/>
      <c r="D51" s="34"/>
      <c r="E51" s="34"/>
      <c r="F51" s="34"/>
      <c r="G51" s="34"/>
      <c r="H51" s="34"/>
      <c r="I51" s="33"/>
      <c r="J51" s="33"/>
      <c r="K51" s="33"/>
    </row>
    <row r="52" spans="1:11" x14ac:dyDescent="0.5500000000000000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1:11" x14ac:dyDescent="0.5500000000000000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1:11" x14ac:dyDescent="0.5500000000000000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55000000000000004">
      <c r="A55" s="35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55000000000000004">
      <c r="A56" s="35"/>
      <c r="B56" s="34"/>
      <c r="C56" s="34"/>
      <c r="D56" s="34"/>
      <c r="E56" s="34"/>
      <c r="F56" s="34"/>
      <c r="G56" s="34"/>
      <c r="H56" s="34"/>
      <c r="I56" s="33"/>
      <c r="J56" s="33"/>
      <c r="K56" s="33"/>
    </row>
    <row r="57" spans="1:11" x14ac:dyDescent="0.5500000000000000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5500000000000000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55000000000000004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55000000000000004">
      <c r="A61" s="33"/>
      <c r="B61" s="34"/>
      <c r="C61" s="34"/>
      <c r="D61" s="34"/>
      <c r="E61" s="34"/>
      <c r="F61" s="34"/>
      <c r="G61" s="34"/>
      <c r="H61" s="34"/>
      <c r="I61" s="36"/>
      <c r="J61" s="34"/>
      <c r="K61" s="37"/>
    </row>
    <row r="62" spans="1:11" x14ac:dyDescent="0.55000000000000004">
      <c r="A62" s="33"/>
      <c r="B62" s="33"/>
      <c r="C62" s="33"/>
      <c r="D62" s="33"/>
      <c r="E62" s="33"/>
      <c r="F62" s="33"/>
      <c r="G62" s="33"/>
      <c r="H62" s="33"/>
      <c r="I62" s="37"/>
      <c r="J62" s="34"/>
      <c r="K62" s="37"/>
    </row>
    <row r="63" spans="1:11" x14ac:dyDescent="0.5500000000000000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5500000000000000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55000000000000004">
      <c r="A65" s="35"/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1:11" x14ac:dyDescent="0.55000000000000004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</row>
    <row r="67" spans="1:11" x14ac:dyDescent="0.5500000000000000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5500000000000000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5500000000000000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55000000000000004">
      <c r="A70" s="35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55000000000000004">
      <c r="A71" s="35"/>
      <c r="B71" s="34"/>
      <c r="C71" s="34"/>
      <c r="D71" s="34"/>
      <c r="E71" s="34"/>
      <c r="F71" s="34"/>
      <c r="G71" s="34"/>
      <c r="H71" s="34"/>
      <c r="I71" s="33"/>
      <c r="J71" s="33"/>
      <c r="K71" s="33"/>
    </row>
    <row r="72" spans="1:11" x14ac:dyDescent="0.5500000000000000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5500000000000000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5500000000000000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55000000000000004">
      <c r="A75" s="35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55000000000000004">
      <c r="A76" s="35"/>
      <c r="B76" s="34"/>
      <c r="C76" s="34"/>
      <c r="D76" s="34"/>
      <c r="E76" s="34"/>
      <c r="F76" s="34"/>
      <c r="G76" s="34"/>
      <c r="H76" s="34"/>
      <c r="I76" s="33"/>
      <c r="J76" s="33"/>
      <c r="K76" s="33"/>
    </row>
    <row r="77" spans="1:11" x14ac:dyDescent="0.5500000000000000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5500000000000000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5500000000000000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11" x14ac:dyDescent="0.55000000000000004">
      <c r="A80" s="35"/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1:11" x14ac:dyDescent="0.55000000000000004">
      <c r="A81" s="35"/>
      <c r="B81" s="34"/>
      <c r="C81" s="34"/>
      <c r="D81" s="34"/>
      <c r="E81" s="34"/>
      <c r="F81" s="34"/>
      <c r="G81" s="34"/>
      <c r="H81" s="34"/>
      <c r="I81" s="33"/>
      <c r="J81" s="33"/>
      <c r="K81" s="33"/>
    </row>
    <row r="82" spans="1:11" x14ac:dyDescent="0.5500000000000000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5500000000000000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5500000000000000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55000000000000004">
      <c r="A85" s="35"/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55000000000000004">
      <c r="A86" s="35"/>
      <c r="B86" s="34"/>
      <c r="C86" s="34"/>
      <c r="D86" s="34"/>
      <c r="E86" s="34"/>
      <c r="F86" s="34"/>
      <c r="G86" s="34"/>
      <c r="H86" s="34"/>
      <c r="I86" s="33"/>
      <c r="J86" s="33"/>
      <c r="K86" s="33"/>
    </row>
    <row r="87" spans="1:11" x14ac:dyDescent="0.5500000000000000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5500000000000000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5500000000000000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55000000000000004">
      <c r="A90" s="35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5500000000000000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</row>
  </sheetData>
  <mergeCells count="19">
    <mergeCell ref="B17:H17"/>
    <mergeCell ref="B11:H11"/>
    <mergeCell ref="M11:M14"/>
    <mergeCell ref="N11:N12"/>
    <mergeCell ref="O11:O12"/>
    <mergeCell ref="P11:P12"/>
    <mergeCell ref="O1:O2"/>
    <mergeCell ref="P1:P2"/>
    <mergeCell ref="B6:H6"/>
    <mergeCell ref="M6:M9"/>
    <mergeCell ref="N6:N7"/>
    <mergeCell ref="O6:O7"/>
    <mergeCell ref="P6:P7"/>
    <mergeCell ref="B1:H1"/>
    <mergeCell ref="I1:I2"/>
    <mergeCell ref="J1:J2"/>
    <mergeCell ref="K1:K2"/>
    <mergeCell ref="M1:M4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Day 0</vt:lpstr>
      <vt:lpstr>Day 1 </vt:lpstr>
      <vt:lpstr>Day 1 - big</vt:lpstr>
      <vt:lpstr>Day 3</vt:lpstr>
      <vt:lpstr>Day 3- big</vt:lpstr>
      <vt:lpstr>Overall Graph</vt:lpstr>
      <vt:lpstr>Day 7</vt:lpstr>
      <vt:lpstr>Day 7 - big</vt:lpstr>
      <vt:lpstr>Day 14</vt:lpstr>
      <vt:lpstr>Day 14 - big</vt:lpstr>
      <vt:lpstr>Day 21</vt:lpstr>
      <vt:lpstr>Day 21 - big</vt:lpstr>
      <vt:lpstr>Day 28</vt:lpstr>
      <vt:lpstr>Day 28- big</vt:lpstr>
      <vt:lpstr>Day 35</vt:lpstr>
      <vt:lpstr>Day 35 - big</vt:lpstr>
      <vt:lpstr>Day 42</vt:lpstr>
      <vt:lpstr>Day 42 - big</vt:lpstr>
      <vt:lpstr>Day 50  </vt:lpstr>
      <vt:lpstr>Day 56</vt:lpstr>
      <vt:lpstr>Day 62</vt:lpstr>
      <vt:lpstr>Day 69 </vt:lpstr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Aisling</cp:lastModifiedBy>
  <dcterms:created xsi:type="dcterms:W3CDTF">2015-06-05T18:17:20Z</dcterms:created>
  <dcterms:modified xsi:type="dcterms:W3CDTF">2022-07-14T14:56:03Z</dcterms:modified>
</cp:coreProperties>
</file>