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ared drives\KRamsey Lab\Ben Moore\Data\Plate Reader\"/>
    </mc:Choice>
  </mc:AlternateContent>
  <xr:revisionPtr revIDLastSave="0" documentId="13_ncr:1_{A5BB3836-A0A8-4F98-82FA-C5B34CB9930C}" xr6:coauthVersionLast="47" xr6:coauthVersionMax="47" xr10:uidLastSave="{00000000-0000-0000-0000-000000000000}"/>
  <bookViews>
    <workbookView xWindow="-108" yWindow="-108" windowWidth="23256" windowHeight="12456" tabRatio="314" activeTab="2" xr2:uid="{33575FE8-52DD-B547-9266-97033039F126}"/>
  </bookViews>
  <sheets>
    <sheet name="Fluorescence In Vivo" sheetId="1" r:id="rId1"/>
    <sheet name="Luminescence" sheetId="2" r:id="rId2"/>
    <sheet name="Notes"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E17" i="3"/>
  <c r="E18" i="3"/>
  <c r="E19" i="3"/>
  <c r="E20" i="3"/>
  <c r="E21" i="3"/>
  <c r="E15" i="3"/>
  <c r="D15" i="3"/>
  <c r="D16" i="3" s="1"/>
  <c r="D17" i="3" s="1"/>
  <c r="D18" i="3" s="1"/>
  <c r="D19" i="3" s="1"/>
  <c r="D20" i="3" s="1"/>
  <c r="D21" i="3" s="1"/>
  <c r="C15" i="3"/>
  <c r="C16" i="3" s="1"/>
  <c r="C17" i="3" s="1"/>
  <c r="C18" i="3" s="1"/>
  <c r="C19" i="3" s="1"/>
  <c r="C20" i="3" s="1"/>
  <c r="C21" i="3" s="1"/>
  <c r="D14" i="3"/>
  <c r="C14" i="3"/>
  <c r="F29" i="2"/>
  <c r="F30" i="2" s="1"/>
  <c r="F31" i="2" s="1"/>
  <c r="F32" i="2" s="1"/>
  <c r="F33" i="2" s="1"/>
  <c r="F34" i="2" s="1"/>
  <c r="F35" i="2" s="1"/>
  <c r="F36" i="2" s="1"/>
  <c r="F37" i="2" s="1"/>
  <c r="F38" i="2" s="1"/>
  <c r="E16" i="2"/>
  <c r="F16" i="2"/>
  <c r="G16" i="2"/>
  <c r="H16" i="2"/>
  <c r="I16" i="2"/>
  <c r="J16" i="2"/>
  <c r="K16" i="2"/>
  <c r="L16" i="2"/>
  <c r="M16" i="2"/>
  <c r="D16" i="2"/>
  <c r="C16" i="2"/>
  <c r="C14" i="2"/>
  <c r="B16" i="2"/>
  <c r="C15" i="2"/>
  <c r="D15" i="2"/>
  <c r="H15" i="2"/>
  <c r="I15" i="2"/>
  <c r="J15" i="2"/>
  <c r="K15" i="2"/>
  <c r="L15" i="2"/>
  <c r="B15" i="2"/>
  <c r="D14" i="2"/>
  <c r="E14" i="2" s="1"/>
  <c r="F14" i="2" s="1"/>
  <c r="G14" i="2" s="1"/>
  <c r="H14" i="2" s="1"/>
  <c r="I14" i="2" s="1"/>
  <c r="J14" i="2" s="1"/>
  <c r="K14" i="2" s="1"/>
  <c r="L14" i="2" s="1"/>
  <c r="M14" i="2" s="1"/>
  <c r="M15" i="2" s="1"/>
  <c r="D11" i="2"/>
  <c r="E11" i="2"/>
  <c r="F11" i="2"/>
  <c r="G11" i="2"/>
  <c r="H11" i="2"/>
  <c r="I11" i="2"/>
  <c r="J11" i="2"/>
  <c r="K11" i="2"/>
  <c r="L11" i="2"/>
  <c r="M11" i="2"/>
  <c r="C11" i="2"/>
  <c r="C12" i="2"/>
  <c r="D12" i="2" s="1"/>
  <c r="E12" i="2" s="1"/>
  <c r="F12" i="2" s="1"/>
  <c r="G12" i="2" s="1"/>
  <c r="H12" i="2" s="1"/>
  <c r="I12" i="2" s="1"/>
  <c r="J12" i="2" s="1"/>
  <c r="K12" i="2" s="1"/>
  <c r="L12" i="2" s="1"/>
  <c r="M12" i="2" s="1"/>
  <c r="O2" i="1"/>
  <c r="L9" i="1"/>
  <c r="L8" i="1"/>
  <c r="L2" i="1"/>
  <c r="B12" i="2"/>
  <c r="D5" i="2"/>
  <c r="K5" i="2" s="1"/>
  <c r="L5" i="2" s="1"/>
  <c r="O5" i="2" s="1"/>
  <c r="D4" i="2"/>
  <c r="K4" i="2" s="1"/>
  <c r="L4" i="2" s="1"/>
  <c r="O4" i="2" s="1"/>
  <c r="D3" i="2"/>
  <c r="K3" i="2" s="1"/>
  <c r="L3" i="2" s="1"/>
  <c r="D2" i="2"/>
  <c r="K2" i="2" s="1"/>
  <c r="L2" i="2" s="1"/>
  <c r="O2" i="2" s="1"/>
  <c r="K5" i="1"/>
  <c r="L5" i="1" s="1"/>
  <c r="O5" i="1" s="1"/>
  <c r="D3" i="1"/>
  <c r="K3" i="1" s="1"/>
  <c r="L3" i="1" s="1"/>
  <c r="O3" i="1" s="1"/>
  <c r="D4" i="1"/>
  <c r="K4" i="1" s="1"/>
  <c r="L4" i="1" s="1"/>
  <c r="O4" i="1" s="1"/>
  <c r="D5" i="1"/>
  <c r="D2" i="1"/>
  <c r="K2" i="1" s="1"/>
  <c r="D10" i="1"/>
  <c r="E10" i="1"/>
  <c r="F10" i="1"/>
  <c r="C11" i="1"/>
  <c r="D11" i="1" s="1"/>
  <c r="E11" i="1" s="1"/>
  <c r="F11" i="1" s="1"/>
  <c r="B11" i="1"/>
  <c r="C10" i="1"/>
  <c r="G15" i="2" l="1"/>
  <c r="F15" i="2"/>
  <c r="E15" i="2"/>
  <c r="Q2" i="2"/>
  <c r="Q3" i="2" s="1"/>
  <c r="O3" i="2"/>
</calcChain>
</file>

<file path=xl/sharedStrings.xml><?xml version="1.0" encoding="utf-8"?>
<sst xmlns="http://schemas.openxmlformats.org/spreadsheetml/2006/main" count="114" uniqueCount="77">
  <si>
    <t>sample number</t>
  </si>
  <si>
    <t>sample name</t>
  </si>
  <si>
    <t>measured OD600</t>
  </si>
  <si>
    <t>Actual OD600</t>
  </si>
  <si>
    <t>A</t>
  </si>
  <si>
    <t>B</t>
  </si>
  <si>
    <t>C</t>
  </si>
  <si>
    <t>D</t>
  </si>
  <si>
    <t>E</t>
  </si>
  <si>
    <t>F</t>
  </si>
  <si>
    <t>G</t>
  </si>
  <si>
    <t>H</t>
  </si>
  <si>
    <t>transfer to next tube</t>
  </si>
  <si>
    <t>Dilution 1</t>
  </si>
  <si>
    <t>volume PBS</t>
  </si>
  <si>
    <t>Dilution 2</t>
  </si>
  <si>
    <t>Dilution 3</t>
  </si>
  <si>
    <t>Dilution 4</t>
  </si>
  <si>
    <t>Dilution 5</t>
  </si>
  <si>
    <t>Dilution factor</t>
  </si>
  <si>
    <t>Desired OD600</t>
  </si>
  <si>
    <t>Desired volume</t>
  </si>
  <si>
    <t>Volume needed for desired concentration</t>
  </si>
  <si>
    <t>WT E. coli</t>
  </si>
  <si>
    <t>LanYFP E. coli</t>
  </si>
  <si>
    <t>iLov E. coli</t>
  </si>
  <si>
    <t>GFP LVS</t>
  </si>
  <si>
    <t>C1</t>
  </si>
  <si>
    <t>V1</t>
  </si>
  <si>
    <t>C2</t>
  </si>
  <si>
    <t>V2</t>
  </si>
  <si>
    <t>Volume PBS</t>
  </si>
  <si>
    <t xml:space="preserve"> </t>
  </si>
  <si>
    <t xml:space="preserve">  </t>
  </si>
  <si>
    <t>Actual OD600 (C1)</t>
  </si>
  <si>
    <t>Desired OD600 (C2)</t>
  </si>
  <si>
    <t>Desired volume (V2)</t>
  </si>
  <si>
    <t>Volume needed for desired concentration (V1)</t>
  </si>
  <si>
    <t>Dilution 6</t>
  </si>
  <si>
    <t>Dilution 7</t>
  </si>
  <si>
    <t>Dilution 8</t>
  </si>
  <si>
    <t>Dilution 9</t>
  </si>
  <si>
    <t>Dilution 10</t>
  </si>
  <si>
    <t>Dilution 11</t>
  </si>
  <si>
    <t>Dilution 12</t>
  </si>
  <si>
    <t>volume buffer</t>
  </si>
  <si>
    <t>Set up 12 tubes</t>
  </si>
  <si>
    <t>Add equal volume of assay substrate to reaction volume</t>
  </si>
  <si>
    <t>Does this mean that I add 15 uL to dilution tube 2 along with 15 uL of reaction volume and 30 uL of buffer, or should I add 15 uL of buffer and 30 uL of substrate?</t>
  </si>
  <si>
    <t>I assume I would add 15 uL of reaction volume and 30 uL of buffer, then 15 uL of substrate before reading</t>
  </si>
  <si>
    <t>Reaction volume</t>
  </si>
  <si>
    <t>Substrate volume</t>
  </si>
  <si>
    <t>Buffer volume</t>
  </si>
  <si>
    <t>25 uL reaction volume?</t>
  </si>
  <si>
    <t>13.3 pmol/uL x 4.5 uL = 59.85 pmol</t>
  </si>
  <si>
    <t>59.85 pmol/15 uL = 3.99 pmol/ul</t>
  </si>
  <si>
    <t>Kit</t>
  </si>
  <si>
    <t>Hannah</t>
  </si>
  <si>
    <t>pmol</t>
  </si>
  <si>
    <t>pmol/ul</t>
  </si>
  <si>
    <t>Run two reactions. Count first full 60 uL reaction volume as first dilution tube and count second full 60 uL reaction volume as second dilution tube, adding an additional 60 uL buffer to dilute by half.</t>
  </si>
  <si>
    <t>Add 60 uL buffer to tubes 2-12</t>
  </si>
  <si>
    <t>Each well will have a total of 120 uL</t>
  </si>
  <si>
    <t>Add reaction volume and buffer, and then add substrate right before reading?</t>
  </si>
  <si>
    <t>It might be easier to add the substrate to the reaction volume after adding buffer to the dilution tubes, and then just do the pipetting quickly, during the 3 min incubation. If this were true, I would add buffer to the wells, then reaction volumes to the first two wells, then substrate to the first two wells, then pipette 60 uL from tube 2 to tube 3, then 60 uL from tube 3 to tube 4, and so on, and then transfer 60 uL (50 uL) from the dilution tubes to the wells in the plate, and then read.</t>
  </si>
  <si>
    <t>Reaction</t>
  </si>
  <si>
    <t>Reaction Volume</t>
  </si>
  <si>
    <t>Substrate</t>
  </si>
  <si>
    <t>Buffer</t>
  </si>
  <si>
    <t>Total</t>
  </si>
  <si>
    <t>Neg ctrl</t>
  </si>
  <si>
    <t>Buff&amp;Sub</t>
  </si>
  <si>
    <t>Personal Notes</t>
  </si>
  <si>
    <t>1. Added 60 uL buffer to wells 2-10.</t>
  </si>
  <si>
    <t>2. Added 30 uL reaction volumes from reactions 1-2 to wells 1 and 2.</t>
  </si>
  <si>
    <t>3. Added 30 uL substrate to wells 1 and 2.</t>
  </si>
  <si>
    <t>4. Pipetted 60 uL from well 2 to well 3, then 60 uL from well 3 to well 4, and so on. Removed 60 uL from well 10 after final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</si>
</sst>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2"/>
      <color theme="1"/>
      <name val="Calibri"/>
      <family val="2"/>
      <scheme val="minor"/>
    </font>
    <font>
      <sz val="8"/>
      <name val="Calibri"/>
      <family val="2"/>
      <scheme val="minor"/>
    </font>
    <font>
      <b/>
      <sz val="12"/>
      <color theme="1"/>
      <name val="Calibri"/>
      <family val="2"/>
      <scheme val="minor"/>
    </font>
    <font>
      <sz val="18"/>
      <name val="Arial"/>
    </font>
    <font>
      <b/>
      <sz val="16"/>
      <color rgb="FF000000"/>
      <name val="Calibri"/>
    </font>
    <font>
      <sz val="16"/>
      <color rgb="FF000000"/>
      <name val="Calibri"/>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rgb="FF5B9BD5"/>
      </left>
      <right style="thin">
        <color rgb="FF5B9BD5"/>
      </right>
      <top style="thin">
        <color rgb="FF5B9BD5"/>
      </top>
      <bottom style="thin">
        <color rgb="FF5B9BD5"/>
      </bottom>
      <diagonal/>
    </border>
  </borders>
  <cellStyleXfs count="1">
    <xf numFmtId="0" fontId="0" fillId="0" borderId="0"/>
  </cellStyleXfs>
  <cellXfs count="11">
    <xf numFmtId="0" fontId="0" fillId="0" borderId="0" xfId="0"/>
    <xf numFmtId="0" fontId="2" fillId="0" borderId="0" xfId="0" applyFont="1"/>
    <xf numFmtId="164" fontId="0" fillId="0" borderId="0" xfId="0" applyNumberFormat="1"/>
    <xf numFmtId="18" fontId="0" fillId="0" borderId="0" xfId="0" applyNumberFormat="1"/>
    <xf numFmtId="0" fontId="2" fillId="2" borderId="0" xfId="0" applyFont="1" applyFill="1"/>
    <xf numFmtId="164" fontId="0" fillId="2" borderId="0" xfId="0" applyNumberFormat="1" applyFill="1"/>
    <xf numFmtId="2" fontId="0" fillId="0" borderId="0" xfId="0" applyNumberFormat="1"/>
    <xf numFmtId="165" fontId="0" fillId="0" borderId="0" xfId="0" applyNumberFormat="1"/>
    <xf numFmtId="0" fontId="4" fillId="0" borderId="1" xfId="0" applyFont="1" applyBorder="1" applyAlignment="1">
      <alignment horizontal="center" vertical="center" wrapText="1" readingOrder="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3C72-592C-E04E-A552-834B35BEA75D}">
  <dimension ref="A1:P37"/>
  <sheetViews>
    <sheetView zoomScale="80" zoomScaleNormal="80" workbookViewId="0">
      <selection activeCell="O18" sqref="O18"/>
    </sheetView>
  </sheetViews>
  <sheetFormatPr defaultColWidth="10.69921875" defaultRowHeight="15.6" x14ac:dyDescent="0.3"/>
  <cols>
    <col min="1" max="1" width="19.3984375" customWidth="1"/>
    <col min="2" max="2" width="17.8984375" customWidth="1"/>
    <col min="3" max="3" width="15.296875" bestFit="1" customWidth="1"/>
    <col min="4" max="4" width="18.8984375" customWidth="1"/>
    <col min="5" max="5" width="19.69921875" customWidth="1"/>
    <col min="6" max="6" width="20.296875" customWidth="1"/>
    <col min="7" max="7" width="14.09765625" customWidth="1"/>
  </cols>
  <sheetData>
    <row r="1" spans="1:16" x14ac:dyDescent="0.3">
      <c r="A1" s="1" t="s">
        <v>0</v>
      </c>
      <c r="B1" s="1" t="s">
        <v>1</v>
      </c>
      <c r="C1" s="1" t="s">
        <v>2</v>
      </c>
      <c r="D1" s="1" t="s">
        <v>34</v>
      </c>
      <c r="E1" s="1" t="s">
        <v>35</v>
      </c>
      <c r="F1" s="1" t="s">
        <v>36</v>
      </c>
      <c r="G1" s="1" t="s">
        <v>37</v>
      </c>
      <c r="K1" s="1" t="s">
        <v>27</v>
      </c>
      <c r="L1" s="1" t="s">
        <v>28</v>
      </c>
      <c r="M1" s="1" t="s">
        <v>29</v>
      </c>
      <c r="N1" s="1" t="s">
        <v>30</v>
      </c>
      <c r="O1" s="4" t="s">
        <v>31</v>
      </c>
    </row>
    <row r="2" spans="1:16" x14ac:dyDescent="0.3">
      <c r="A2">
        <v>1</v>
      </c>
      <c r="B2" t="s">
        <v>23</v>
      </c>
      <c r="C2">
        <v>0.36499999999999999</v>
      </c>
      <c r="D2">
        <f>C2*10</f>
        <v>3.65</v>
      </c>
      <c r="E2">
        <v>1.8</v>
      </c>
      <c r="F2">
        <v>850</v>
      </c>
      <c r="G2" s="2">
        <v>419.17808219178085</v>
      </c>
      <c r="K2">
        <f>D2</f>
        <v>3.65</v>
      </c>
      <c r="L2" s="2">
        <f>M2*N2/K2</f>
        <v>419.17808219178085</v>
      </c>
      <c r="M2">
        <v>1.8</v>
      </c>
      <c r="N2">
        <v>850</v>
      </c>
      <c r="O2" s="5">
        <f>N2-L2</f>
        <v>430.82191780821915</v>
      </c>
    </row>
    <row r="3" spans="1:16" x14ac:dyDescent="0.3">
      <c r="A3">
        <v>2</v>
      </c>
      <c r="B3" t="s">
        <v>26</v>
      </c>
      <c r="C3">
        <v>0.10100000000000001</v>
      </c>
      <c r="D3">
        <f t="shared" ref="D3:D5" si="0">C3*10</f>
        <v>1.01</v>
      </c>
      <c r="E3">
        <v>1.8</v>
      </c>
      <c r="F3">
        <v>850</v>
      </c>
      <c r="G3" s="2">
        <v>1514.8514851485149</v>
      </c>
      <c r="K3">
        <f t="shared" ref="K3:K5" si="1">D3</f>
        <v>1.01</v>
      </c>
      <c r="L3" s="2">
        <f t="shared" ref="L3:L5" si="2">M3*N3/K3</f>
        <v>1514.8514851485149</v>
      </c>
      <c r="M3">
        <v>1.8</v>
      </c>
      <c r="N3">
        <v>850</v>
      </c>
      <c r="O3" s="5">
        <f t="shared" ref="O3:O5" si="3">N3-L3</f>
        <v>-664.85148514851494</v>
      </c>
    </row>
    <row r="4" spans="1:16" x14ac:dyDescent="0.3">
      <c r="A4">
        <v>3</v>
      </c>
      <c r="B4" t="s">
        <v>24</v>
      </c>
      <c r="C4">
        <v>0.26700000000000002</v>
      </c>
      <c r="D4">
        <f t="shared" si="0"/>
        <v>2.67</v>
      </c>
      <c r="E4">
        <v>1.8</v>
      </c>
      <c r="F4">
        <v>850</v>
      </c>
      <c r="G4" s="2">
        <v>573.03370786516859</v>
      </c>
      <c r="K4">
        <f t="shared" si="1"/>
        <v>2.67</v>
      </c>
      <c r="L4" s="2">
        <f t="shared" si="2"/>
        <v>573.03370786516859</v>
      </c>
      <c r="M4">
        <v>1.8</v>
      </c>
      <c r="N4">
        <v>850</v>
      </c>
      <c r="O4" s="5">
        <f t="shared" si="3"/>
        <v>276.96629213483141</v>
      </c>
    </row>
    <row r="5" spans="1:16" x14ac:dyDescent="0.3">
      <c r="A5">
        <v>4</v>
      </c>
      <c r="B5" t="s">
        <v>25</v>
      </c>
      <c r="C5">
        <v>0.253</v>
      </c>
      <c r="D5">
        <f t="shared" si="0"/>
        <v>2.5300000000000002</v>
      </c>
      <c r="E5">
        <v>1.8</v>
      </c>
      <c r="F5">
        <v>850</v>
      </c>
      <c r="G5" s="2">
        <v>604.74308300395251</v>
      </c>
      <c r="K5">
        <f t="shared" si="1"/>
        <v>2.5300000000000002</v>
      </c>
      <c r="L5" s="2">
        <f t="shared" si="2"/>
        <v>604.74308300395251</v>
      </c>
      <c r="M5">
        <v>1.8</v>
      </c>
      <c r="N5">
        <v>850</v>
      </c>
      <c r="O5" s="5">
        <f t="shared" si="3"/>
        <v>245.25691699604749</v>
      </c>
    </row>
    <row r="7" spans="1:16" x14ac:dyDescent="0.3">
      <c r="B7" s="1" t="s">
        <v>13</v>
      </c>
      <c r="C7" s="1" t="s">
        <v>15</v>
      </c>
      <c r="D7" s="1" t="s">
        <v>16</v>
      </c>
      <c r="E7" s="1" t="s">
        <v>17</v>
      </c>
      <c r="F7" s="1" t="s">
        <v>18</v>
      </c>
    </row>
    <row r="8" spans="1:16" x14ac:dyDescent="0.3">
      <c r="B8">
        <v>800</v>
      </c>
      <c r="C8">
        <v>800</v>
      </c>
      <c r="D8">
        <v>800</v>
      </c>
      <c r="E8">
        <v>800</v>
      </c>
      <c r="F8">
        <v>800</v>
      </c>
      <c r="K8" s="1"/>
      <c r="L8">
        <f>L3*3</f>
        <v>4544.5544554455446</v>
      </c>
      <c r="M8" s="1"/>
      <c r="N8" s="1"/>
      <c r="O8" s="1"/>
    </row>
    <row r="9" spans="1:16" x14ac:dyDescent="0.3">
      <c r="A9" s="1" t="s">
        <v>12</v>
      </c>
      <c r="B9">
        <v>160</v>
      </c>
      <c r="C9">
        <v>160</v>
      </c>
      <c r="D9">
        <v>160</v>
      </c>
      <c r="E9">
        <v>160</v>
      </c>
      <c r="F9">
        <v>160</v>
      </c>
      <c r="L9" s="2">
        <f>L8*2</f>
        <v>9089.1089108910892</v>
      </c>
      <c r="O9" s="2"/>
    </row>
    <row r="10" spans="1:16" x14ac:dyDescent="0.3">
      <c r="A10" s="1" t="s">
        <v>14</v>
      </c>
      <c r="C10">
        <f>B8-B9</f>
        <v>640</v>
      </c>
      <c r="D10">
        <f t="shared" ref="D10:F10" si="4">C8-C9</f>
        <v>640</v>
      </c>
      <c r="E10">
        <f t="shared" si="4"/>
        <v>640</v>
      </c>
      <c r="F10">
        <f t="shared" si="4"/>
        <v>640</v>
      </c>
      <c r="L10" s="2"/>
      <c r="O10" s="2"/>
      <c r="P10" t="s">
        <v>33</v>
      </c>
    </row>
    <row r="11" spans="1:16" x14ac:dyDescent="0.3">
      <c r="A11" s="1" t="s">
        <v>19</v>
      </c>
      <c r="B11">
        <f>1</f>
        <v>1</v>
      </c>
      <c r="C11">
        <f>B11/5</f>
        <v>0.2</v>
      </c>
      <c r="D11">
        <f t="shared" ref="D11:F11" si="5">C11/5</f>
        <v>0.04</v>
      </c>
      <c r="E11">
        <f t="shared" si="5"/>
        <v>8.0000000000000002E-3</v>
      </c>
      <c r="F11">
        <f t="shared" si="5"/>
        <v>1.6000000000000001E-3</v>
      </c>
      <c r="L11" s="2"/>
      <c r="O11" s="2"/>
    </row>
    <row r="12" spans="1:16" x14ac:dyDescent="0.3">
      <c r="L12" s="2"/>
      <c r="O12" s="2"/>
    </row>
    <row r="13" spans="1:16" x14ac:dyDescent="0.3">
      <c r="I13" t="s">
        <v>32</v>
      </c>
    </row>
    <row r="14" spans="1:16" x14ac:dyDescent="0.3">
      <c r="B14">
        <v>1</v>
      </c>
      <c r="C14">
        <v>2</v>
      </c>
      <c r="D14">
        <v>3</v>
      </c>
      <c r="E14">
        <v>4</v>
      </c>
      <c r="F14">
        <v>5</v>
      </c>
      <c r="G14">
        <v>6</v>
      </c>
      <c r="H14">
        <v>7</v>
      </c>
      <c r="I14">
        <v>8</v>
      </c>
      <c r="J14">
        <v>9</v>
      </c>
      <c r="K14">
        <v>10</v>
      </c>
      <c r="L14">
        <v>11</v>
      </c>
      <c r="M14">
        <v>12</v>
      </c>
    </row>
    <row r="15" spans="1:16" x14ac:dyDescent="0.3">
      <c r="A15" t="s">
        <v>4</v>
      </c>
    </row>
    <row r="16" spans="1:16" x14ac:dyDescent="0.3">
      <c r="A16" t="s">
        <v>5</v>
      </c>
    </row>
    <row r="17" spans="1:7" x14ac:dyDescent="0.3">
      <c r="A17" t="s">
        <v>6</v>
      </c>
    </row>
    <row r="18" spans="1:7" x14ac:dyDescent="0.3">
      <c r="A18" t="s">
        <v>7</v>
      </c>
    </row>
    <row r="19" spans="1:7" x14ac:dyDescent="0.3">
      <c r="A19" t="s">
        <v>8</v>
      </c>
    </row>
    <row r="20" spans="1:7" x14ac:dyDescent="0.3">
      <c r="A20" t="s">
        <v>9</v>
      </c>
    </row>
    <row r="21" spans="1:7" x14ac:dyDescent="0.3">
      <c r="A21" t="s">
        <v>10</v>
      </c>
    </row>
    <row r="22" spans="1:7" x14ac:dyDescent="0.3">
      <c r="A22" t="s">
        <v>11</v>
      </c>
      <c r="G22" s="3"/>
    </row>
    <row r="33" spans="7:7" x14ac:dyDescent="0.3">
      <c r="G33" s="3"/>
    </row>
    <row r="34" spans="7:7" x14ac:dyDescent="0.3">
      <c r="G34" s="3"/>
    </row>
    <row r="35" spans="7:7" x14ac:dyDescent="0.3">
      <c r="G35" s="3"/>
    </row>
    <row r="36" spans="7:7" x14ac:dyDescent="0.3">
      <c r="G36" s="3"/>
    </row>
    <row r="37" spans="7:7" x14ac:dyDescent="0.3">
      <c r="G37" s="3"/>
    </row>
  </sheetData>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CF31-2F26-4859-96C3-6F53514B31EE}">
  <dimension ref="A1:T38"/>
  <sheetViews>
    <sheetView topLeftCell="F1" zoomScale="80" zoomScaleNormal="80" workbookViewId="0">
      <selection activeCell="O9" sqref="O9"/>
    </sheetView>
  </sheetViews>
  <sheetFormatPr defaultColWidth="10.69921875" defaultRowHeight="15.6" x14ac:dyDescent="0.3"/>
  <cols>
    <col min="1" max="1" width="16.796875" customWidth="1"/>
    <col min="2" max="2" width="17.8984375" customWidth="1"/>
    <col min="3" max="3" width="15.296875" bestFit="1" customWidth="1"/>
    <col min="4" max="4" width="12.296875" bestFit="1" customWidth="1"/>
    <col min="5" max="5" width="13.8984375" customWidth="1"/>
    <col min="6" max="6" width="15.796875" customWidth="1"/>
    <col min="7" max="7" width="14.09765625" customWidth="1"/>
  </cols>
  <sheetData>
    <row r="1" spans="1:17" x14ac:dyDescent="0.3">
      <c r="A1" s="1" t="s">
        <v>0</v>
      </c>
      <c r="B1" s="1" t="s">
        <v>1</v>
      </c>
      <c r="C1" s="1" t="s">
        <v>2</v>
      </c>
      <c r="D1" s="1" t="s">
        <v>3</v>
      </c>
      <c r="E1" s="1" t="s">
        <v>20</v>
      </c>
      <c r="F1" s="1" t="s">
        <v>21</v>
      </c>
      <c r="G1" s="1" t="s">
        <v>22</v>
      </c>
      <c r="H1" s="1"/>
      <c r="I1" s="1"/>
      <c r="J1" s="1"/>
      <c r="K1" s="1" t="s">
        <v>27</v>
      </c>
      <c r="L1" s="1" t="s">
        <v>28</v>
      </c>
      <c r="M1" s="1" t="s">
        <v>29</v>
      </c>
      <c r="N1" s="1" t="s">
        <v>30</v>
      </c>
      <c r="O1" s="1" t="s">
        <v>31</v>
      </c>
    </row>
    <row r="2" spans="1:17" x14ac:dyDescent="0.3">
      <c r="A2">
        <v>1</v>
      </c>
      <c r="B2" t="s">
        <v>23</v>
      </c>
      <c r="C2">
        <v>0.36499999999999999</v>
      </c>
      <c r="D2">
        <f>C2*10</f>
        <v>3.65</v>
      </c>
      <c r="E2">
        <v>3</v>
      </c>
      <c r="F2">
        <v>800</v>
      </c>
      <c r="K2">
        <f>D2</f>
        <v>3.65</v>
      </c>
      <c r="L2" s="2">
        <f>M2*N2/K2</f>
        <v>419.17808219178085</v>
      </c>
      <c r="M2">
        <v>1.8</v>
      </c>
      <c r="N2">
        <v>850</v>
      </c>
      <c r="O2" s="2">
        <f>N2-L2</f>
        <v>430.82191780821915</v>
      </c>
      <c r="Q2">
        <f>L3*3</f>
        <v>4544.5544554455446</v>
      </c>
    </row>
    <row r="3" spans="1:17" x14ac:dyDescent="0.3">
      <c r="A3">
        <v>2</v>
      </c>
      <c r="B3" t="s">
        <v>26</v>
      </c>
      <c r="C3">
        <v>0.10100000000000001</v>
      </c>
      <c r="D3">
        <f t="shared" ref="D3:D5" si="0">C3*10</f>
        <v>1.01</v>
      </c>
      <c r="E3">
        <v>3</v>
      </c>
      <c r="F3">
        <v>800</v>
      </c>
      <c r="K3">
        <f t="shared" ref="K3:K5" si="1">D3</f>
        <v>1.01</v>
      </c>
      <c r="L3" s="2">
        <f t="shared" ref="L3:L5" si="2">M3*N3/K3</f>
        <v>1514.8514851485149</v>
      </c>
      <c r="M3">
        <v>1.8</v>
      </c>
      <c r="N3">
        <v>850</v>
      </c>
      <c r="O3" s="2">
        <f t="shared" ref="O3:O5" si="3">N3-L3</f>
        <v>-664.85148514851494</v>
      </c>
      <c r="Q3" s="2">
        <f>Q2*2</f>
        <v>9089.1089108910892</v>
      </c>
    </row>
    <row r="4" spans="1:17" x14ac:dyDescent="0.3">
      <c r="A4">
        <v>3</v>
      </c>
      <c r="B4" t="s">
        <v>24</v>
      </c>
      <c r="C4">
        <v>0.26700000000000002</v>
      </c>
      <c r="D4">
        <f t="shared" si="0"/>
        <v>2.67</v>
      </c>
      <c r="E4">
        <v>3</v>
      </c>
      <c r="F4">
        <v>800</v>
      </c>
      <c r="K4">
        <f t="shared" si="1"/>
        <v>2.67</v>
      </c>
      <c r="L4" s="2">
        <f t="shared" si="2"/>
        <v>573.03370786516859</v>
      </c>
      <c r="M4">
        <v>1.8</v>
      </c>
      <c r="N4">
        <v>850</v>
      </c>
      <c r="O4" s="2">
        <f t="shared" si="3"/>
        <v>276.96629213483141</v>
      </c>
    </row>
    <row r="5" spans="1:17" x14ac:dyDescent="0.3">
      <c r="A5">
        <v>4</v>
      </c>
      <c r="B5" t="s">
        <v>25</v>
      </c>
      <c r="C5">
        <v>0.253</v>
      </c>
      <c r="D5">
        <f t="shared" si="0"/>
        <v>2.5300000000000002</v>
      </c>
      <c r="E5">
        <v>3</v>
      </c>
      <c r="F5">
        <v>800</v>
      </c>
      <c r="K5">
        <f t="shared" si="1"/>
        <v>2.5300000000000002</v>
      </c>
      <c r="L5" s="2">
        <f t="shared" si="2"/>
        <v>604.74308300395251</v>
      </c>
      <c r="M5">
        <v>1.8</v>
      </c>
      <c r="N5">
        <v>850</v>
      </c>
      <c r="O5" s="2">
        <f t="shared" si="3"/>
        <v>245.25691699604749</v>
      </c>
    </row>
    <row r="7" spans="1:17" x14ac:dyDescent="0.3">
      <c r="K7" s="1"/>
      <c r="M7" s="1"/>
      <c r="N7" s="1"/>
    </row>
    <row r="8" spans="1:17" x14ac:dyDescent="0.3">
      <c r="B8" s="1" t="s">
        <v>13</v>
      </c>
      <c r="C8" s="1" t="s">
        <v>15</v>
      </c>
      <c r="D8" s="1" t="s">
        <v>16</v>
      </c>
      <c r="E8" s="1" t="s">
        <v>17</v>
      </c>
      <c r="F8" s="1" t="s">
        <v>18</v>
      </c>
      <c r="G8" s="1" t="s">
        <v>38</v>
      </c>
      <c r="H8" s="1" t="s">
        <v>39</v>
      </c>
      <c r="I8" s="1" t="s">
        <v>40</v>
      </c>
      <c r="J8" s="1" t="s">
        <v>41</v>
      </c>
      <c r="K8" s="1" t="s">
        <v>42</v>
      </c>
      <c r="L8" s="1" t="s">
        <v>43</v>
      </c>
      <c r="M8" s="1" t="s">
        <v>44</v>
      </c>
      <c r="O8" s="1" t="s">
        <v>46</v>
      </c>
    </row>
    <row r="9" spans="1:17" x14ac:dyDescent="0.3">
      <c r="B9">
        <v>60</v>
      </c>
      <c r="C9">
        <v>120</v>
      </c>
      <c r="D9">
        <v>120</v>
      </c>
      <c r="E9">
        <v>120</v>
      </c>
      <c r="F9">
        <v>120</v>
      </c>
      <c r="G9">
        <v>120</v>
      </c>
      <c r="H9">
        <v>120</v>
      </c>
      <c r="I9">
        <v>120</v>
      </c>
      <c r="J9">
        <v>120</v>
      </c>
      <c r="K9">
        <v>120</v>
      </c>
      <c r="L9">
        <v>120</v>
      </c>
      <c r="M9">
        <v>120</v>
      </c>
      <c r="O9" s="2" t="s">
        <v>60</v>
      </c>
    </row>
    <row r="10" spans="1:17" x14ac:dyDescent="0.3">
      <c r="A10" t="s">
        <v>12</v>
      </c>
      <c r="C10">
        <v>60</v>
      </c>
      <c r="D10">
        <v>60</v>
      </c>
      <c r="E10">
        <v>60</v>
      </c>
      <c r="F10">
        <v>60</v>
      </c>
      <c r="G10">
        <v>60</v>
      </c>
      <c r="H10">
        <v>60</v>
      </c>
      <c r="I10">
        <v>60</v>
      </c>
      <c r="J10">
        <v>60</v>
      </c>
      <c r="K10">
        <v>60</v>
      </c>
      <c r="L10">
        <v>60</v>
      </c>
      <c r="M10">
        <v>60</v>
      </c>
      <c r="O10" s="2"/>
      <c r="P10" t="s">
        <v>33</v>
      </c>
    </row>
    <row r="11" spans="1:17" x14ac:dyDescent="0.3">
      <c r="A11" t="s">
        <v>45</v>
      </c>
      <c r="C11">
        <f>C9-C10</f>
        <v>60</v>
      </c>
      <c r="D11">
        <f t="shared" ref="D11:M11" si="4">D9-D10</f>
        <v>60</v>
      </c>
      <c r="E11">
        <f t="shared" si="4"/>
        <v>60</v>
      </c>
      <c r="F11">
        <f t="shared" si="4"/>
        <v>60</v>
      </c>
      <c r="G11">
        <f t="shared" si="4"/>
        <v>60</v>
      </c>
      <c r="H11">
        <f t="shared" si="4"/>
        <v>60</v>
      </c>
      <c r="I11">
        <f t="shared" si="4"/>
        <v>60</v>
      </c>
      <c r="J11">
        <f t="shared" si="4"/>
        <v>60</v>
      </c>
      <c r="K11">
        <f t="shared" si="4"/>
        <v>60</v>
      </c>
      <c r="L11">
        <f t="shared" si="4"/>
        <v>60</v>
      </c>
      <c r="M11">
        <f t="shared" si="4"/>
        <v>60</v>
      </c>
      <c r="O11" s="2" t="s">
        <v>61</v>
      </c>
    </row>
    <row r="12" spans="1:17" x14ac:dyDescent="0.3">
      <c r="A12" t="s">
        <v>19</v>
      </c>
      <c r="B12">
        <f>1</f>
        <v>1</v>
      </c>
      <c r="C12">
        <f>B12/2</f>
        <v>0.5</v>
      </c>
      <c r="D12">
        <f t="shared" ref="D12:M12" si="5">C12/2</f>
        <v>0.25</v>
      </c>
      <c r="E12">
        <f t="shared" si="5"/>
        <v>0.125</v>
      </c>
      <c r="F12">
        <f t="shared" si="5"/>
        <v>6.25E-2</v>
      </c>
      <c r="G12">
        <f t="shared" si="5"/>
        <v>3.125E-2</v>
      </c>
      <c r="H12">
        <f t="shared" si="5"/>
        <v>1.5625E-2</v>
      </c>
      <c r="I12">
        <f t="shared" si="5"/>
        <v>7.8125E-3</v>
      </c>
      <c r="J12">
        <f t="shared" si="5"/>
        <v>3.90625E-3</v>
      </c>
      <c r="K12">
        <f t="shared" si="5"/>
        <v>1.953125E-3</v>
      </c>
      <c r="L12">
        <f t="shared" si="5"/>
        <v>9.765625E-4</v>
      </c>
      <c r="M12">
        <f t="shared" si="5"/>
        <v>4.8828125E-4</v>
      </c>
      <c r="O12" s="2" t="s">
        <v>62</v>
      </c>
    </row>
    <row r="14" spans="1:17" x14ac:dyDescent="0.3">
      <c r="A14" t="s">
        <v>50</v>
      </c>
      <c r="B14">
        <v>30</v>
      </c>
      <c r="C14" s="6">
        <f>30</f>
        <v>30</v>
      </c>
      <c r="D14" s="6">
        <f t="shared" ref="D14:M14" si="6">C14/2</f>
        <v>15</v>
      </c>
      <c r="E14" s="6">
        <f t="shared" si="6"/>
        <v>7.5</v>
      </c>
      <c r="F14" s="6">
        <f t="shared" si="6"/>
        <v>3.75</v>
      </c>
      <c r="G14" s="6">
        <f t="shared" si="6"/>
        <v>1.875</v>
      </c>
      <c r="H14" s="6">
        <f t="shared" si="6"/>
        <v>0.9375</v>
      </c>
      <c r="I14" s="6">
        <f t="shared" si="6"/>
        <v>0.46875</v>
      </c>
      <c r="J14" s="6">
        <f t="shared" si="6"/>
        <v>0.234375</v>
      </c>
      <c r="K14" s="6">
        <f t="shared" si="6"/>
        <v>0.1171875</v>
      </c>
      <c r="L14" s="6">
        <f t="shared" si="6"/>
        <v>5.859375E-2</v>
      </c>
      <c r="M14" s="6">
        <f t="shared" si="6"/>
        <v>2.9296875E-2</v>
      </c>
    </row>
    <row r="15" spans="1:17" x14ac:dyDescent="0.3">
      <c r="A15" t="s">
        <v>51</v>
      </c>
      <c r="B15" s="6">
        <f>B14</f>
        <v>30</v>
      </c>
      <c r="C15" s="6">
        <f t="shared" ref="C15:M15" si="7">C14</f>
        <v>30</v>
      </c>
      <c r="D15" s="6">
        <f t="shared" si="7"/>
        <v>15</v>
      </c>
      <c r="E15" s="6">
        <f t="shared" si="7"/>
        <v>7.5</v>
      </c>
      <c r="F15" s="6">
        <f t="shared" si="7"/>
        <v>3.75</v>
      </c>
      <c r="G15" s="6">
        <f t="shared" si="7"/>
        <v>1.875</v>
      </c>
      <c r="H15" s="6">
        <f t="shared" si="7"/>
        <v>0.9375</v>
      </c>
      <c r="I15" s="6">
        <f t="shared" si="7"/>
        <v>0.46875</v>
      </c>
      <c r="J15" s="6">
        <f t="shared" si="7"/>
        <v>0.234375</v>
      </c>
      <c r="K15" s="6">
        <f t="shared" si="7"/>
        <v>0.1171875</v>
      </c>
      <c r="L15" s="6">
        <f t="shared" si="7"/>
        <v>5.859375E-2</v>
      </c>
      <c r="M15" s="6">
        <f t="shared" si="7"/>
        <v>2.9296875E-2</v>
      </c>
    </row>
    <row r="16" spans="1:17" x14ac:dyDescent="0.3">
      <c r="A16" t="s">
        <v>52</v>
      </c>
      <c r="B16" s="6">
        <f>60-(B14+B15)</f>
        <v>0</v>
      </c>
      <c r="C16" s="6">
        <f>60</f>
        <v>60</v>
      </c>
      <c r="D16" s="6">
        <f>120-(D14+D15)</f>
        <v>90</v>
      </c>
      <c r="E16" s="6">
        <f t="shared" ref="E16:M16" si="8">120-(E14+E15)</f>
        <v>105</v>
      </c>
      <c r="F16" s="6">
        <f t="shared" si="8"/>
        <v>112.5</v>
      </c>
      <c r="G16" s="6">
        <f t="shared" si="8"/>
        <v>116.25</v>
      </c>
      <c r="H16" s="6">
        <f t="shared" si="8"/>
        <v>118.125</v>
      </c>
      <c r="I16" s="6">
        <f t="shared" si="8"/>
        <v>119.0625</v>
      </c>
      <c r="J16" s="6">
        <f t="shared" si="8"/>
        <v>119.53125</v>
      </c>
      <c r="K16" s="6">
        <f t="shared" si="8"/>
        <v>119.765625</v>
      </c>
      <c r="L16" s="6">
        <f t="shared" si="8"/>
        <v>119.8828125</v>
      </c>
      <c r="M16" s="6">
        <f t="shared" si="8"/>
        <v>119.94140625</v>
      </c>
      <c r="O16" t="s">
        <v>63</v>
      </c>
    </row>
    <row r="17" spans="1:20" x14ac:dyDescent="0.3">
      <c r="O17" t="s">
        <v>47</v>
      </c>
    </row>
    <row r="18" spans="1:20" x14ac:dyDescent="0.3">
      <c r="O18" t="s">
        <v>48</v>
      </c>
    </row>
    <row r="19" spans="1:20" x14ac:dyDescent="0.3">
      <c r="O19" t="s">
        <v>49</v>
      </c>
    </row>
    <row r="20" spans="1:20" x14ac:dyDescent="0.3">
      <c r="O20" t="s">
        <v>64</v>
      </c>
    </row>
    <row r="22" spans="1:20" x14ac:dyDescent="0.3">
      <c r="B22">
        <v>1</v>
      </c>
      <c r="C22">
        <v>2</v>
      </c>
      <c r="D22">
        <v>3</v>
      </c>
      <c r="E22">
        <v>4</v>
      </c>
      <c r="F22">
        <v>5</v>
      </c>
      <c r="G22">
        <v>6</v>
      </c>
      <c r="H22">
        <v>7</v>
      </c>
      <c r="I22">
        <v>8</v>
      </c>
      <c r="J22">
        <v>9</v>
      </c>
      <c r="K22">
        <v>10</v>
      </c>
      <c r="L22">
        <v>11</v>
      </c>
      <c r="M22">
        <v>12</v>
      </c>
    </row>
    <row r="23" spans="1:20" x14ac:dyDescent="0.3">
      <c r="A23" t="s">
        <v>4</v>
      </c>
    </row>
    <row r="24" spans="1:20" x14ac:dyDescent="0.3">
      <c r="A24" t="s">
        <v>5</v>
      </c>
      <c r="O24" s="1" t="s">
        <v>53</v>
      </c>
    </row>
    <row r="25" spans="1:20" x14ac:dyDescent="0.3">
      <c r="A25" t="s">
        <v>6</v>
      </c>
      <c r="S25" t="s">
        <v>56</v>
      </c>
      <c r="T25" t="s">
        <v>57</v>
      </c>
    </row>
    <row r="26" spans="1:20" x14ac:dyDescent="0.3">
      <c r="A26" t="s">
        <v>7</v>
      </c>
      <c r="O26" t="s">
        <v>54</v>
      </c>
      <c r="R26" t="s">
        <v>58</v>
      </c>
      <c r="S26">
        <v>59.85</v>
      </c>
      <c r="T26">
        <v>40</v>
      </c>
    </row>
    <row r="27" spans="1:20" x14ac:dyDescent="0.3">
      <c r="A27" t="s">
        <v>8</v>
      </c>
      <c r="O27" t="s">
        <v>55</v>
      </c>
      <c r="R27" t="s">
        <v>59</v>
      </c>
      <c r="S27">
        <v>13.3</v>
      </c>
      <c r="T27">
        <v>2.6659999999999999</v>
      </c>
    </row>
    <row r="28" spans="1:20" x14ac:dyDescent="0.3">
      <c r="A28" t="s">
        <v>9</v>
      </c>
      <c r="S28">
        <v>2.3940000000000001</v>
      </c>
      <c r="T28">
        <v>1.333</v>
      </c>
    </row>
    <row r="29" spans="1:20" x14ac:dyDescent="0.3">
      <c r="A29" t="s">
        <v>10</v>
      </c>
      <c r="F29" s="7">
        <f>1</f>
        <v>1</v>
      </c>
    </row>
    <row r="30" spans="1:20" x14ac:dyDescent="0.3">
      <c r="A30" t="s">
        <v>11</v>
      </c>
      <c r="F30" s="7">
        <f t="shared" ref="F30:F38" si="9">F29/2</f>
        <v>0.5</v>
      </c>
    </row>
    <row r="31" spans="1:20" x14ac:dyDescent="0.3">
      <c r="F31" s="7">
        <f t="shared" si="9"/>
        <v>0.25</v>
      </c>
    </row>
    <row r="32" spans="1:20" x14ac:dyDescent="0.3">
      <c r="F32" s="7">
        <f t="shared" si="9"/>
        <v>0.125</v>
      </c>
    </row>
    <row r="33" spans="6:6" x14ac:dyDescent="0.3">
      <c r="F33" s="7">
        <f t="shared" si="9"/>
        <v>6.25E-2</v>
      </c>
    </row>
    <row r="34" spans="6:6" x14ac:dyDescent="0.3">
      <c r="F34" s="7">
        <f t="shared" si="9"/>
        <v>3.125E-2</v>
      </c>
    </row>
    <row r="35" spans="6:6" x14ac:dyDescent="0.3">
      <c r="F35" s="7">
        <f t="shared" si="9"/>
        <v>1.5625E-2</v>
      </c>
    </row>
    <row r="36" spans="6:6" x14ac:dyDescent="0.3">
      <c r="F36" s="7">
        <f t="shared" si="9"/>
        <v>7.8125E-3</v>
      </c>
    </row>
    <row r="37" spans="6:6" x14ac:dyDescent="0.3">
      <c r="F37" s="7">
        <f t="shared" si="9"/>
        <v>3.90625E-3</v>
      </c>
    </row>
    <row r="38" spans="6:6" x14ac:dyDescent="0.3">
      <c r="F38" s="7">
        <f t="shared" si="9"/>
        <v>1.953125E-3</v>
      </c>
    </row>
  </sheetData>
  <phoneticPr fontId="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EADC-844B-4296-B69F-C385F3CB0A4C}">
  <dimension ref="A1:M21"/>
  <sheetViews>
    <sheetView tabSelected="1" workbookViewId="0">
      <selection activeCell="J22" sqref="J22"/>
    </sheetView>
  </sheetViews>
  <sheetFormatPr defaultRowHeight="15.6" x14ac:dyDescent="0.3"/>
  <cols>
    <col min="3" max="3" width="19" customWidth="1"/>
    <col min="11" max="11" width="12" customWidth="1"/>
  </cols>
  <sheetData>
    <row r="1" spans="1:13" ht="21" x14ac:dyDescent="0.3">
      <c r="A1" s="8"/>
      <c r="B1" s="8">
        <v>1</v>
      </c>
      <c r="C1" s="8">
        <v>2</v>
      </c>
      <c r="D1" s="8">
        <v>3</v>
      </c>
      <c r="E1" s="8">
        <v>4</v>
      </c>
      <c r="F1" s="8">
        <v>5</v>
      </c>
      <c r="G1" s="8">
        <v>6</v>
      </c>
      <c r="H1" s="8">
        <v>7</v>
      </c>
      <c r="I1" s="8">
        <v>8</v>
      </c>
      <c r="J1" s="8">
        <v>9</v>
      </c>
      <c r="K1" s="8">
        <v>10</v>
      </c>
      <c r="L1" s="8">
        <v>11</v>
      </c>
      <c r="M1" s="8">
        <v>12</v>
      </c>
    </row>
    <row r="2" spans="1:13" ht="22.8" x14ac:dyDescent="0.3">
      <c r="A2" s="8" t="s">
        <v>4</v>
      </c>
      <c r="B2" s="10">
        <v>1</v>
      </c>
      <c r="C2" s="9"/>
      <c r="D2" s="9"/>
      <c r="E2" s="9"/>
      <c r="F2" s="9"/>
      <c r="G2" s="10">
        <v>2</v>
      </c>
      <c r="H2" s="9"/>
      <c r="I2" s="9"/>
      <c r="J2" s="10">
        <v>3</v>
      </c>
      <c r="K2" s="9"/>
      <c r="L2" s="9"/>
      <c r="M2" s="10">
        <v>4</v>
      </c>
    </row>
    <row r="3" spans="1:13" ht="22.8" x14ac:dyDescent="0.3">
      <c r="A3" s="8" t="s">
        <v>5</v>
      </c>
      <c r="B3" s="9"/>
      <c r="C3" s="9"/>
      <c r="D3" s="9"/>
      <c r="E3" s="9"/>
      <c r="F3" s="9"/>
      <c r="G3" s="9"/>
      <c r="H3" s="9"/>
      <c r="I3" s="9"/>
      <c r="J3" s="9"/>
      <c r="K3" s="9"/>
      <c r="L3" s="9"/>
      <c r="M3" s="9"/>
    </row>
    <row r="4" spans="1:13" ht="22.8" x14ac:dyDescent="0.3">
      <c r="A4" s="8" t="s">
        <v>6</v>
      </c>
      <c r="B4" s="9"/>
      <c r="C4" s="9"/>
      <c r="D4" s="9"/>
      <c r="E4" s="9"/>
      <c r="F4" s="9"/>
      <c r="G4" s="9"/>
      <c r="H4" s="9"/>
      <c r="I4" s="9"/>
      <c r="J4" s="9"/>
      <c r="K4" s="9"/>
      <c r="L4" s="9"/>
      <c r="M4" s="9"/>
    </row>
    <row r="5" spans="1:13" ht="22.8" x14ac:dyDescent="0.3">
      <c r="A5" s="8" t="s">
        <v>7</v>
      </c>
      <c r="B5" s="9"/>
      <c r="C5" s="9"/>
      <c r="D5" s="9"/>
      <c r="E5" s="9"/>
      <c r="F5" s="9"/>
      <c r="G5" s="9"/>
      <c r="H5" s="9"/>
      <c r="I5" s="9"/>
      <c r="J5" s="9"/>
      <c r="K5" s="9"/>
      <c r="L5" s="9"/>
      <c r="M5" s="9"/>
    </row>
    <row r="6" spans="1:13" ht="22.8" x14ac:dyDescent="0.3">
      <c r="A6" s="8" t="s">
        <v>8</v>
      </c>
      <c r="B6" s="9"/>
      <c r="C6" s="9"/>
      <c r="D6" s="10">
        <v>5</v>
      </c>
      <c r="E6" s="9"/>
      <c r="F6" s="9"/>
      <c r="G6" s="10">
        <v>6</v>
      </c>
      <c r="H6" s="9"/>
      <c r="I6" s="9"/>
      <c r="J6" s="10">
        <v>7</v>
      </c>
      <c r="K6" s="9"/>
      <c r="L6" s="9"/>
      <c r="M6" s="10">
        <v>8</v>
      </c>
    </row>
    <row r="7" spans="1:13" ht="22.8" x14ac:dyDescent="0.3">
      <c r="A7" s="8" t="s">
        <v>9</v>
      </c>
      <c r="B7" s="9"/>
      <c r="C7" s="9"/>
      <c r="D7" s="9"/>
      <c r="E7" s="9"/>
      <c r="F7" s="9"/>
      <c r="G7" s="9"/>
      <c r="H7" s="9"/>
      <c r="I7" s="9"/>
      <c r="J7" s="9"/>
      <c r="K7" s="9"/>
      <c r="L7" s="9"/>
      <c r="M7" s="9"/>
    </row>
    <row r="8" spans="1:13" ht="22.8" x14ac:dyDescent="0.3">
      <c r="A8" s="8" t="s">
        <v>10</v>
      </c>
      <c r="B8" s="9"/>
      <c r="C8" s="9"/>
      <c r="D8" s="9"/>
      <c r="E8" s="9"/>
      <c r="F8" s="9"/>
      <c r="G8" s="9"/>
      <c r="H8" s="9"/>
      <c r="I8" s="9"/>
      <c r="J8" s="9"/>
      <c r="K8" s="9"/>
      <c r="L8" s="9"/>
      <c r="M8" s="9"/>
    </row>
    <row r="9" spans="1:13" ht="42" x14ac:dyDescent="0.3">
      <c r="A9" s="8" t="s">
        <v>11</v>
      </c>
      <c r="B9" s="10">
        <v>9</v>
      </c>
      <c r="C9" s="9"/>
      <c r="D9" s="9"/>
      <c r="E9" s="10">
        <v>10</v>
      </c>
      <c r="F9" s="9"/>
      <c r="G9" s="9"/>
      <c r="H9" s="10" t="s">
        <v>70</v>
      </c>
      <c r="I9" s="9"/>
      <c r="J9" s="9"/>
      <c r="K9" s="10" t="s">
        <v>71</v>
      </c>
      <c r="L9" s="9"/>
      <c r="M9" s="9"/>
    </row>
    <row r="11" spans="1:13" x14ac:dyDescent="0.3">
      <c r="B11" t="s">
        <v>65</v>
      </c>
      <c r="C11" t="s">
        <v>66</v>
      </c>
      <c r="D11" t="s">
        <v>67</v>
      </c>
      <c r="E11" t="s">
        <v>68</v>
      </c>
      <c r="F11" t="s">
        <v>69</v>
      </c>
      <c r="H11" t="s">
        <v>72</v>
      </c>
    </row>
    <row r="12" spans="1:13" x14ac:dyDescent="0.3">
      <c r="B12">
        <v>1</v>
      </c>
      <c r="C12" s="6">
        <v>30</v>
      </c>
      <c r="D12" s="6">
        <v>30</v>
      </c>
      <c r="E12" s="6">
        <v>0</v>
      </c>
      <c r="F12">
        <v>60</v>
      </c>
      <c r="H12" s="2" t="s">
        <v>60</v>
      </c>
    </row>
    <row r="13" spans="1:13" x14ac:dyDescent="0.3">
      <c r="B13">
        <v>2</v>
      </c>
      <c r="C13" s="6">
        <v>15</v>
      </c>
      <c r="D13" s="6">
        <v>15</v>
      </c>
      <c r="E13" s="6">
        <v>30</v>
      </c>
      <c r="F13">
        <v>60</v>
      </c>
      <c r="H13" t="s">
        <v>73</v>
      </c>
    </row>
    <row r="14" spans="1:13" x14ac:dyDescent="0.3">
      <c r="B14">
        <v>3</v>
      </c>
      <c r="C14" s="6">
        <f>C13/2</f>
        <v>7.5</v>
      </c>
      <c r="D14" s="6">
        <f>D13/2</f>
        <v>7.5</v>
      </c>
      <c r="E14" s="6">
        <v>45</v>
      </c>
      <c r="F14">
        <v>60</v>
      </c>
      <c r="H14" t="s">
        <v>74</v>
      </c>
    </row>
    <row r="15" spans="1:13" x14ac:dyDescent="0.3">
      <c r="B15">
        <v>4</v>
      </c>
      <c r="C15" s="6">
        <f t="shared" ref="C15:C21" si="0">C14/2</f>
        <v>3.75</v>
      </c>
      <c r="D15" s="6">
        <f t="shared" ref="D15:D21" si="1">D14/2</f>
        <v>3.75</v>
      </c>
      <c r="E15" s="6">
        <f>60-(C15+D15)</f>
        <v>52.5</v>
      </c>
      <c r="F15">
        <v>60</v>
      </c>
      <c r="H15" t="s">
        <v>75</v>
      </c>
    </row>
    <row r="16" spans="1:13" x14ac:dyDescent="0.3">
      <c r="B16">
        <v>5</v>
      </c>
      <c r="C16" s="6">
        <f t="shared" si="0"/>
        <v>1.875</v>
      </c>
      <c r="D16" s="6">
        <f t="shared" si="1"/>
        <v>1.875</v>
      </c>
      <c r="E16" s="6">
        <f t="shared" ref="E16:E21" si="2">60-(C16+D16)</f>
        <v>56.25</v>
      </c>
      <c r="F16">
        <v>60</v>
      </c>
      <c r="H16" t="s">
        <v>76</v>
      </c>
    </row>
    <row r="17" spans="2:6" x14ac:dyDescent="0.3">
      <c r="B17">
        <v>6</v>
      </c>
      <c r="C17" s="6">
        <f t="shared" si="0"/>
        <v>0.9375</v>
      </c>
      <c r="D17" s="6">
        <f t="shared" si="1"/>
        <v>0.9375</v>
      </c>
      <c r="E17" s="6">
        <f t="shared" si="2"/>
        <v>58.125</v>
      </c>
      <c r="F17">
        <v>60</v>
      </c>
    </row>
    <row r="18" spans="2:6" x14ac:dyDescent="0.3">
      <c r="B18">
        <v>7</v>
      </c>
      <c r="C18" s="6">
        <f t="shared" si="0"/>
        <v>0.46875</v>
      </c>
      <c r="D18" s="6">
        <f t="shared" si="1"/>
        <v>0.46875</v>
      </c>
      <c r="E18" s="6">
        <f t="shared" si="2"/>
        <v>59.0625</v>
      </c>
      <c r="F18">
        <v>60</v>
      </c>
    </row>
    <row r="19" spans="2:6" x14ac:dyDescent="0.3">
      <c r="B19">
        <v>8</v>
      </c>
      <c r="C19" s="6">
        <f t="shared" si="0"/>
        <v>0.234375</v>
      </c>
      <c r="D19" s="6">
        <f t="shared" si="1"/>
        <v>0.234375</v>
      </c>
      <c r="E19" s="6">
        <f t="shared" si="2"/>
        <v>59.53125</v>
      </c>
      <c r="F19">
        <v>60</v>
      </c>
    </row>
    <row r="20" spans="2:6" x14ac:dyDescent="0.3">
      <c r="B20">
        <v>9</v>
      </c>
      <c r="C20" s="6">
        <f t="shared" si="0"/>
        <v>0.1171875</v>
      </c>
      <c r="D20" s="6">
        <f t="shared" si="1"/>
        <v>0.1171875</v>
      </c>
      <c r="E20" s="6">
        <f t="shared" si="2"/>
        <v>59.765625</v>
      </c>
      <c r="F20">
        <v>60</v>
      </c>
    </row>
    <row r="21" spans="2:6" x14ac:dyDescent="0.3">
      <c r="B21">
        <v>10</v>
      </c>
      <c r="C21" s="6">
        <f t="shared" si="0"/>
        <v>5.859375E-2</v>
      </c>
      <c r="D21" s="6">
        <f t="shared" si="1"/>
        <v>5.859375E-2</v>
      </c>
      <c r="E21" s="6">
        <f t="shared" si="2"/>
        <v>59.8828125</v>
      </c>
      <c r="F21">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Fluorescence In Vivo</vt:lpstr>
      <vt:lpstr>Luminescence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Benjamin Moore</cp:lastModifiedBy>
  <dcterms:created xsi:type="dcterms:W3CDTF">2023-07-26T15:23:30Z</dcterms:created>
  <dcterms:modified xsi:type="dcterms:W3CDTF">2023-10-30T17:42:30Z</dcterms:modified>
</cp:coreProperties>
</file>