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kathrynramsey/Library/CloudStorage/Box-Box/UofL/Lab/Data/"/>
    </mc:Choice>
  </mc:AlternateContent>
  <xr:revisionPtr revIDLastSave="0" documentId="13_ncr:1_{C48655AB-4873-BD4C-8353-420B992B0433}" xr6:coauthVersionLast="47" xr6:coauthVersionMax="47" xr10:uidLastSave="{00000000-0000-0000-0000-000000000000}"/>
  <bookViews>
    <workbookView xWindow="43280" yWindow="1300" windowWidth="32900" windowHeight="20020" tabRatio="419" xr2:uid="{28B3DC16-3E81-4D27-B909-3818912422CC}"/>
  </bookViews>
  <sheets>
    <sheet name="Ecoli_LVS_comp_chart" sheetId="3" r:id="rId1"/>
    <sheet name="LVS_data_240322" sheetId="4" r:id="rId2"/>
    <sheet name="Ecoli_data_240217" sheetId="2" r:id="rId3"/>
    <sheet name="Sheet1" sheetId="1"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4" l="1"/>
  <c r="B26" i="4"/>
  <c r="C25" i="4"/>
  <c r="B25" i="4"/>
  <c r="T24" i="4"/>
  <c r="S24" i="4"/>
  <c r="R24" i="4"/>
  <c r="U24" i="4" s="1"/>
  <c r="R20" i="4"/>
  <c r="W16" i="4"/>
  <c r="U16" i="4"/>
  <c r="C30" i="4" s="1"/>
  <c r="W15" i="4"/>
  <c r="U15" i="4"/>
  <c r="T23" i="4" s="1"/>
  <c r="W14" i="4"/>
  <c r="U14" i="4"/>
  <c r="R22" i="4" s="1"/>
  <c r="W13" i="4"/>
  <c r="U13" i="4"/>
  <c r="V13" i="4" s="1"/>
  <c r="W12" i="4"/>
  <c r="U12" i="4"/>
  <c r="S20" i="4" s="1"/>
  <c r="U8" i="4"/>
  <c r="T20" i="4" l="1"/>
  <c r="U20" i="4" s="1"/>
  <c r="R21" i="4"/>
  <c r="S21" i="4"/>
  <c r="T21" i="4"/>
  <c r="S22" i="4"/>
  <c r="U22" i="4" s="1"/>
  <c r="C27" i="4"/>
  <c r="V14" i="4"/>
  <c r="B27" i="4"/>
  <c r="B28" i="4"/>
  <c r="T22" i="4"/>
  <c r="V15" i="4"/>
  <c r="C28" i="4"/>
  <c r="R23" i="4"/>
  <c r="U23" i="4" s="1"/>
  <c r="B29" i="4"/>
  <c r="C29" i="4"/>
  <c r="V12" i="4"/>
  <c r="S23" i="4"/>
  <c r="U7" i="4"/>
  <c r="V7" i="4" s="1"/>
  <c r="V16" i="4"/>
  <c r="B30" i="4"/>
  <c r="B24" i="2"/>
  <c r="E51" i="3"/>
  <c r="E53" i="3" s="1"/>
  <c r="E50" i="3"/>
  <c r="C51" i="3"/>
  <c r="C53" i="3" s="1"/>
  <c r="C50" i="3"/>
  <c r="E46" i="3"/>
  <c r="D46" i="3"/>
  <c r="B46" i="3"/>
  <c r="C43" i="3"/>
  <c r="D43" i="3"/>
  <c r="E43" i="3"/>
  <c r="F43" i="3"/>
  <c r="B43" i="3"/>
  <c r="E44" i="3"/>
  <c r="C44" i="3"/>
  <c r="C46" i="3" s="1"/>
  <c r="D44" i="3"/>
  <c r="F44" i="3"/>
  <c r="F46" i="3" s="1"/>
  <c r="B44" i="3"/>
  <c r="U15" i="2"/>
  <c r="V15" i="2" s="1"/>
  <c r="U14" i="2"/>
  <c r="B27" i="2"/>
  <c r="B28" i="2"/>
  <c r="B29" i="2"/>
  <c r="D27" i="2"/>
  <c r="D28" i="2"/>
  <c r="D29" i="2"/>
  <c r="C24" i="2"/>
  <c r="C25" i="2"/>
  <c r="C26" i="2"/>
  <c r="H32" i="2"/>
  <c r="J32" i="2"/>
  <c r="L32" i="2"/>
  <c r="C27" i="2"/>
  <c r="C28" i="2"/>
  <c r="C29" i="2"/>
  <c r="H34" i="2"/>
  <c r="J34" i="2"/>
  <c r="L34" i="2"/>
  <c r="B26" i="2"/>
  <c r="D24" i="2"/>
  <c r="D25" i="2"/>
  <c r="D26" i="2"/>
  <c r="B25" i="2"/>
  <c r="U13" i="2"/>
  <c r="U21" i="4" l="1"/>
  <c r="Q44" i="2"/>
  <c r="AD13" i="2"/>
  <c r="AC13" i="2"/>
  <c r="F12" i="2"/>
  <c r="D12" i="2"/>
  <c r="R48" i="2"/>
  <c r="Q48" i="2"/>
  <c r="Q47" i="2"/>
  <c r="Q46" i="2"/>
  <c r="S45" i="2"/>
  <c r="R45" i="2"/>
  <c r="Q45" i="2"/>
  <c r="T45" i="2" s="1"/>
  <c r="W19" i="2"/>
  <c r="U19" i="2"/>
  <c r="V19" i="2" s="1"/>
  <c r="W18" i="2"/>
  <c r="U18" i="2"/>
  <c r="S49" i="2" s="1"/>
  <c r="W17" i="2"/>
  <c r="U17" i="2"/>
  <c r="V17" i="2" s="1"/>
  <c r="W16" i="2"/>
  <c r="U16" i="2"/>
  <c r="V16" i="2" s="1"/>
  <c r="AA15" i="2"/>
  <c r="Z15" i="2"/>
  <c r="W15" i="2"/>
  <c r="S46" i="2"/>
  <c r="AA14" i="2"/>
  <c r="Z14" i="2"/>
  <c r="W14" i="2"/>
  <c r="V14" i="2"/>
  <c r="AA13" i="2"/>
  <c r="Z13" i="2"/>
  <c r="W13" i="2"/>
  <c r="V13" i="2"/>
  <c r="AD15" i="1"/>
  <c r="AD14" i="1"/>
  <c r="AD13" i="1"/>
  <c r="AC13" i="1"/>
  <c r="U51" i="1"/>
  <c r="U45" i="1"/>
  <c r="U46" i="1"/>
  <c r="U47" i="1"/>
  <c r="U48" i="1"/>
  <c r="U49" i="1"/>
  <c r="U44" i="1"/>
  <c r="T45" i="1"/>
  <c r="T46" i="1"/>
  <c r="T47" i="1"/>
  <c r="T48" i="1"/>
  <c r="T49" i="1"/>
  <c r="T44" i="1"/>
  <c r="S49" i="1"/>
  <c r="R49" i="1"/>
  <c r="Q49" i="1"/>
  <c r="S48" i="1"/>
  <c r="R48" i="1"/>
  <c r="Q48" i="1"/>
  <c r="S47" i="1"/>
  <c r="R47" i="1"/>
  <c r="Q47" i="1"/>
  <c r="S46" i="1"/>
  <c r="R46" i="1"/>
  <c r="Q46" i="1"/>
  <c r="S45" i="1"/>
  <c r="R45" i="1"/>
  <c r="U45" i="2" l="1"/>
  <c r="R47" i="2"/>
  <c r="R44" i="2"/>
  <c r="S47" i="2"/>
  <c r="S44" i="2"/>
  <c r="S48" i="2"/>
  <c r="T48" i="2" s="1"/>
  <c r="Q49" i="2"/>
  <c r="R49" i="2"/>
  <c r="V18" i="2"/>
  <c r="R46" i="2"/>
  <c r="T46" i="2" s="1"/>
  <c r="U49" i="2" l="1"/>
  <c r="T49" i="2"/>
  <c r="U47" i="2"/>
  <c r="T47" i="2"/>
  <c r="U44" i="2"/>
  <c r="T44" i="2"/>
  <c r="U48" i="2"/>
  <c r="AD15" i="2"/>
  <c r="U46" i="2"/>
  <c r="AD14" i="2"/>
  <c r="U51" i="2" l="1"/>
  <c r="Q45" i="1"/>
  <c r="S44" i="1"/>
  <c r="R44" i="1"/>
  <c r="Q44" i="1"/>
  <c r="U16" i="1"/>
  <c r="V16" i="1" s="1"/>
  <c r="U15" i="1"/>
  <c r="V15" i="1" s="1"/>
  <c r="U14" i="1"/>
  <c r="V14" i="1" s="1"/>
  <c r="W13" i="1"/>
  <c r="V13" i="1"/>
  <c r="U19" i="1"/>
  <c r="V19" i="1" s="1"/>
  <c r="U18" i="1"/>
  <c r="U17" i="1"/>
  <c r="V17" i="1" s="1"/>
  <c r="U13" i="1"/>
  <c r="AA15" i="1"/>
  <c r="AA14" i="1"/>
  <c r="AA13" i="1"/>
  <c r="Z15" i="1"/>
  <c r="Z14" i="1"/>
  <c r="Z13" i="1"/>
  <c r="W19" i="1"/>
  <c r="W18" i="1"/>
  <c r="W17" i="1"/>
  <c r="W16" i="1"/>
  <c r="W15" i="1"/>
  <c r="W14" i="1"/>
  <c r="V18" i="1"/>
</calcChain>
</file>

<file path=xl/sharedStrings.xml><?xml version="1.0" encoding="utf-8"?>
<sst xmlns="http://schemas.openxmlformats.org/spreadsheetml/2006/main" count="284" uniqueCount="136">
  <si>
    <t>A</t>
  </si>
  <si>
    <t>Lum</t>
  </si>
  <si>
    <t>B</t>
  </si>
  <si>
    <t>C</t>
  </si>
  <si>
    <t>D</t>
  </si>
  <si>
    <t>E</t>
  </si>
  <si>
    <t>F</t>
  </si>
  <si>
    <t>G</t>
  </si>
  <si>
    <t>H</t>
  </si>
  <si>
    <t>Gain135</t>
  </si>
  <si>
    <t>1a1</t>
  </si>
  <si>
    <t>1a2</t>
  </si>
  <si>
    <t>1a3</t>
  </si>
  <si>
    <t>2a1</t>
  </si>
  <si>
    <t>2a2</t>
  </si>
  <si>
    <t>2a3</t>
  </si>
  <si>
    <t>3a1</t>
  </si>
  <si>
    <t>3a2</t>
  </si>
  <si>
    <t>3a3</t>
  </si>
  <si>
    <t>4a1</t>
  </si>
  <si>
    <t>4a2</t>
  </si>
  <si>
    <t>4a3</t>
  </si>
  <si>
    <t>5a1</t>
  </si>
  <si>
    <t>5a2</t>
  </si>
  <si>
    <t>5a3</t>
  </si>
  <si>
    <t>6a1</t>
  </si>
  <si>
    <t>6a2</t>
  </si>
  <si>
    <t>6a3</t>
  </si>
  <si>
    <t>7a1</t>
  </si>
  <si>
    <t>7a2</t>
  </si>
  <si>
    <t>7a3</t>
  </si>
  <si>
    <t>B&amp;S1</t>
  </si>
  <si>
    <t>B&amp;S2</t>
  </si>
  <si>
    <t>B&amp;S3</t>
  </si>
  <si>
    <t>Tube</t>
  </si>
  <si>
    <t>Sample ID</t>
  </si>
  <si>
    <t>2/10 E. coli 1a</t>
  </si>
  <si>
    <t>2/10 E. coli 1b</t>
  </si>
  <si>
    <t>2/10 E. coli 2a</t>
  </si>
  <si>
    <t>2/10 E. coli 2b</t>
  </si>
  <si>
    <t>2/10 E. coli 3a</t>
  </si>
  <si>
    <t>2/10 E. coli 3b</t>
  </si>
  <si>
    <t>Negative Control</t>
  </si>
  <si>
    <t>Stock Concentration (pmol/uL)</t>
  </si>
  <si>
    <t>Volume (uL)</t>
  </si>
  <si>
    <t>Buffer Volume (uL)</t>
  </si>
  <si>
    <t>-</t>
  </si>
  <si>
    <t>Moles</t>
  </si>
  <si>
    <t>Average Luminescence</t>
  </si>
  <si>
    <t>Net Luminescence</t>
  </si>
  <si>
    <t>There is some spill-over.</t>
  </si>
  <si>
    <t>Observations</t>
  </si>
  <si>
    <t>Standard Deviation</t>
  </si>
  <si>
    <t>2/10 E. coli 1</t>
  </si>
  <si>
    <t>2/10 E. coli 2</t>
  </si>
  <si>
    <t>2/10 E. coli 3</t>
  </si>
  <si>
    <t>MIN</t>
  </si>
  <si>
    <t>MAX</t>
  </si>
  <si>
    <t>Independent data, points not jittered</t>
    <phoneticPr fontId="0" type="noConversion"/>
  </si>
  <si>
    <r>
      <t xml:space="preserve">Use this worksheet to create scatterplots for </t>
    </r>
    <r>
      <rPr>
        <b/>
        <sz val="10"/>
        <rFont val="Verdana"/>
        <family val="2"/>
      </rPr>
      <t>independent data</t>
    </r>
    <r>
      <rPr>
        <sz val="10"/>
        <rFont val="Verdana"/>
        <family val="2"/>
      </rPr>
      <t xml:space="preserve"> in two to five groups, </t>
    </r>
    <r>
      <rPr>
        <b/>
        <sz val="10"/>
        <rFont val="Verdana"/>
        <family val="2"/>
      </rPr>
      <t xml:space="preserve">when there are no overlapping points within any group. </t>
    </r>
    <r>
      <rPr>
        <sz val="10"/>
        <rFont val="Verdana"/>
        <family val="2"/>
      </rPr>
      <t>Independent data means that the variable of interest is measured one time in each subject, and subjects are not related to each other. If your data do not meet this criteria, see the spreadsheet for paired or non-independent data. Overlapping points means that two subjects have values that are so close that they will overlap on the graph and you will not be able to see both points clearly. If your data have overlapping points, use the "Points Jittered" worksheet in this file. The detailed instructions for using this template are below the graphs.</t>
    </r>
  </si>
  <si>
    <r>
      <rPr>
        <b/>
        <sz val="10"/>
        <rFont val="Verdana"/>
        <family val="2"/>
      </rPr>
      <t>Downloaded from:</t>
    </r>
    <r>
      <rPr>
        <sz val="10"/>
        <rFont val="Verdana"/>
        <family val="2"/>
      </rPr>
      <t xml:space="preserve"> Weissgerber TL, Milic NM, Winham SJ, Garovic VD. Beyond Bar and Line Graphs: Time for a New Data Presentation Paradigm. PLOS Biology, 2015:13. </t>
    </r>
    <r>
      <rPr>
        <b/>
        <sz val="10"/>
        <rFont val="Verdana"/>
        <family val="2"/>
      </rPr>
      <t>Updated versions will be posted at:</t>
    </r>
    <r>
      <rPr>
        <sz val="10"/>
        <rFont val="Verdana"/>
        <family val="2"/>
      </rPr>
      <t xml:space="preserve"> https://www.ctspedia.org/do/view/CTSpedia/TemplateTesting</t>
    </r>
  </si>
  <si>
    <t>Y- values</t>
  </si>
  <si>
    <t>Instructions</t>
    <phoneticPr fontId="0" type="noConversion"/>
  </si>
  <si>
    <t>Label the x-axis</t>
  </si>
  <si>
    <r>
      <t xml:space="preserve">         Replace the light green cells labelled "</t>
    </r>
    <r>
      <rPr>
        <b/>
        <sz val="10"/>
        <rFont val="Verdana"/>
        <family val="2"/>
      </rPr>
      <t>Group 1</t>
    </r>
    <r>
      <rPr>
        <sz val="10"/>
        <rFont val="Verdana"/>
        <family val="2"/>
      </rPr>
      <t>", "</t>
    </r>
    <r>
      <rPr>
        <b/>
        <sz val="10"/>
        <rFont val="Verdana"/>
        <family val="2"/>
      </rPr>
      <t>Group 2</t>
    </r>
    <r>
      <rPr>
        <sz val="10"/>
        <rFont val="Verdana"/>
        <family val="2"/>
      </rPr>
      <t>", "</t>
    </r>
    <r>
      <rPr>
        <b/>
        <sz val="10"/>
        <rFont val="Verdana"/>
        <family val="2"/>
      </rPr>
      <t>Group 3</t>
    </r>
    <r>
      <rPr>
        <sz val="10"/>
        <rFont val="Verdana"/>
        <family val="2"/>
      </rPr>
      <t>", "</t>
    </r>
    <r>
      <rPr>
        <b/>
        <sz val="10"/>
        <rFont val="Verdana"/>
        <family val="2"/>
      </rPr>
      <t>Group 4</t>
    </r>
    <r>
      <rPr>
        <sz val="10"/>
        <rFont val="Verdana"/>
        <family val="2"/>
      </rPr>
      <t>" and "</t>
    </r>
    <r>
      <rPr>
        <b/>
        <sz val="10"/>
        <rFont val="Verdana"/>
        <family val="2"/>
      </rPr>
      <t>Group 5</t>
    </r>
    <r>
      <rPr>
        <sz val="10"/>
        <rFont val="Verdana"/>
        <family val="2"/>
      </rPr>
      <t xml:space="preserve">" in the </t>
    </r>
    <r>
      <rPr>
        <b/>
        <sz val="10"/>
        <rFont val="Verdana"/>
        <family val="2"/>
      </rPr>
      <t>"y-values"</t>
    </r>
    <r>
      <rPr>
        <sz val="10"/>
        <rFont val="Verdana"/>
        <family val="2"/>
      </rPr>
      <t xml:space="preserve"> section with your group names</t>
    </r>
  </si>
  <si>
    <t xml:space="preserve">         The graph x-axis labels should automatically update.</t>
    <phoneticPr fontId="0" type="noConversion"/>
  </si>
  <si>
    <r>
      <rPr>
        <b/>
        <sz val="10"/>
        <rFont val="Verdana"/>
        <family val="2"/>
      </rPr>
      <t>Enter the y-values for each subject in each group</t>
    </r>
    <r>
      <rPr>
        <sz val="10"/>
        <rFont val="Verdana"/>
        <family val="2"/>
      </rPr>
      <t xml:space="preserve"> in the colored section on the left. </t>
    </r>
  </si>
  <si>
    <r>
      <rPr>
        <b/>
        <sz val="10"/>
        <rFont val="Verdana"/>
        <family val="2"/>
      </rPr>
      <t xml:space="preserve">          Subject IDs</t>
    </r>
    <r>
      <rPr>
        <sz val="10"/>
        <rFont val="Verdana"/>
        <family val="2"/>
      </rPr>
      <t xml:space="preserve"> can be entered in the colored chart on the right. This info is not included in graphs - it is only for the investigators records.</t>
    </r>
  </si>
  <si>
    <t xml:space="preserve">          You do not need to have equal numbers of subjects in each group. Enter the data that you have, and leave all other cells blank.</t>
    <phoneticPr fontId="0" type="noConversion"/>
  </si>
  <si>
    <t xml:space="preserve">          If you have fewer than 20 subjects, leave additional spaces blank</t>
    <phoneticPr fontId="0" type="noConversion"/>
  </si>
  <si>
    <t xml:space="preserve">          If you have more than 20 subjects, follow the instructions in the purple box to the right.</t>
    <phoneticPr fontId="0" type="noConversion"/>
  </si>
  <si>
    <r>
      <t xml:space="preserve">The </t>
    </r>
    <r>
      <rPr>
        <b/>
        <sz val="10"/>
        <rFont val="Verdana"/>
        <family val="2"/>
      </rPr>
      <t>black lines show the group median</t>
    </r>
    <r>
      <rPr>
        <sz val="10"/>
        <rFont val="Verdana"/>
        <family val="2"/>
      </rPr>
      <t>. This should automatically update as you enter your data.</t>
    </r>
  </si>
  <si>
    <t>Label the y-axis</t>
  </si>
  <si>
    <t xml:space="preserve">          Select the chart showing the number of groups that you have</t>
    <phoneticPr fontId="0" type="noConversion"/>
  </si>
  <si>
    <t xml:space="preserve">          Relabel the y-axis by clicking on the label, and typing in your information</t>
    <phoneticPr fontId="0" type="noConversion"/>
  </si>
  <si>
    <t xml:space="preserve">          Adjust the y-axis scale as needed by right clicking on the y-axis, and selecting "Format axis"</t>
    <phoneticPr fontId="0" type="noConversion"/>
  </si>
  <si>
    <t>Additional groups can be added to the scatterplot if needed</t>
    <phoneticPr fontId="0" type="noConversion"/>
  </si>
  <si>
    <r>
      <rPr>
        <b/>
        <sz val="10"/>
        <rFont val="Verdana"/>
        <family val="2"/>
      </rPr>
      <t>Mac users:</t>
    </r>
    <r>
      <rPr>
        <sz val="10"/>
        <rFont val="Verdana"/>
        <family val="2"/>
      </rPr>
      <t xml:space="preserve"> You may need to click on the plot area for the graph to update.</t>
    </r>
  </si>
  <si>
    <t>For questions regarding the use of this template, please email Tracey Weissgerber (weissgerber.tracey@mayo.edu).</t>
    <phoneticPr fontId="0" type="noConversion"/>
  </si>
  <si>
    <t>Interpreting the Graph</t>
    <phoneticPr fontId="0" type="noConversion"/>
  </si>
  <si>
    <t>Open circles show measurements for each participant or observation.</t>
  </si>
  <si>
    <t>Black lines show the group medians.</t>
  </si>
  <si>
    <t>Changing Medians to Means</t>
    <phoneticPr fontId="0" type="noConversion"/>
  </si>
  <si>
    <t>If you use non-parametric statistical analyses, you should show the median. The mean should never be shown for data that are analyzed non-parametrically, as these data do not meet the distributional assumptions required to calculate the mean. If you have consulted a statistician and confirmed that your data meet the assumptions required for parametric testing the graphs can be changed to show the mean instead of the median. Go to the median row and click on the cell for the first group to highlight the formula. Change "median" to "average". Repeat these steps for each group in your figure.</t>
  </si>
  <si>
    <t>To add additional subjects:</t>
    <phoneticPr fontId="0" type="noConversion"/>
  </si>
  <si>
    <t>Add data for additional subjects starting in row 51. If you need to add more that 5 subjects in any group, insert new rows between row 51 and 55.</t>
    <phoneticPr fontId="0" type="noConversion"/>
  </si>
  <si>
    <t xml:space="preserve">Find the graph with the right number of groups for your data. Repeat the steps below for each row in which you add one or more subjects. </t>
    <phoneticPr fontId="0" type="noConversion"/>
  </si>
  <si>
    <t xml:space="preserve">      Only add subjects in row series; never in column series.</t>
    <phoneticPr fontId="0" type="noConversion"/>
  </si>
  <si>
    <t xml:space="preserve">      Right click on the plot area; click "Select data"; then click "Add" in the pop-up window</t>
    <phoneticPr fontId="0" type="noConversion"/>
  </si>
  <si>
    <r>
      <t xml:space="preserve">      Click on the chart symbol next to "series values"; highlight the</t>
    </r>
    <r>
      <rPr>
        <b/>
        <sz val="10"/>
        <rFont val="Verdana"/>
        <family val="2"/>
      </rPr>
      <t xml:space="preserve"> </t>
    </r>
    <r>
      <rPr>
        <sz val="10"/>
        <rFont val="Verdana"/>
        <family val="2"/>
      </rPr>
      <t>values for each group that you are including in the  row where you have</t>
    </r>
  </si>
  <si>
    <t xml:space="preserve">               entered data for new subjects; click "OK" in the pop-up window</t>
    <phoneticPr fontId="0" type="noConversion"/>
  </si>
  <si>
    <t xml:space="preserve">               For example, if you have 3 groups, highlight columns B, C and D. Highlight all three columns even if you did not enter data in all columns.</t>
    <phoneticPr fontId="0" type="noConversion"/>
  </si>
  <si>
    <t xml:space="preserve">       The new subjects should appear in the graph. Right click on the new series, and select "Format Data Series", and make the following changes:</t>
    <phoneticPr fontId="0" type="noConversion"/>
  </si>
  <si>
    <r>
      <rPr>
        <b/>
        <sz val="10"/>
        <rFont val="Verdana"/>
        <family val="2"/>
      </rPr>
      <t xml:space="preserve">                 Line Color:</t>
    </r>
    <r>
      <rPr>
        <sz val="10"/>
        <rFont val="Verdana"/>
        <family val="2"/>
      </rPr>
      <t xml:space="preserve"> No line</t>
    </r>
  </si>
  <si>
    <r>
      <rPr>
        <b/>
        <sz val="10"/>
        <rFont val="Verdana"/>
        <family val="2"/>
      </rPr>
      <t xml:space="preserve">                 Marker options:</t>
    </r>
    <r>
      <rPr>
        <sz val="10"/>
        <rFont val="Verdana"/>
        <family val="2"/>
      </rPr>
      <t xml:space="preserve"> Built in, circle, 5 pt</t>
    </r>
  </si>
  <si>
    <r>
      <rPr>
        <b/>
        <sz val="10"/>
        <rFont val="Verdana"/>
        <family val="2"/>
      </rPr>
      <t xml:space="preserve">                 Marker fill:</t>
    </r>
    <r>
      <rPr>
        <sz val="10"/>
        <rFont val="Verdana"/>
        <family val="2"/>
      </rPr>
      <t xml:space="preserve"> Solid color, white</t>
    </r>
  </si>
  <si>
    <r>
      <rPr>
        <b/>
        <sz val="10"/>
        <rFont val="Verdana"/>
        <family val="2"/>
      </rPr>
      <t xml:space="preserve">                 Marker line color:</t>
    </r>
    <r>
      <rPr>
        <sz val="10"/>
        <rFont val="Verdana"/>
        <family val="2"/>
      </rPr>
      <t xml:space="preserve"> Solid color, black</t>
    </r>
  </si>
  <si>
    <t xml:space="preserve">       Repeat these steps for each new row of subjects that you add.</t>
    <phoneticPr fontId="0" type="noConversion"/>
  </si>
  <si>
    <t xml:space="preserve">       The median will automatically update to include new subjects, even if the point does not show because you have not yet added a new series.</t>
    <phoneticPr fontId="0" type="noConversion"/>
  </si>
  <si>
    <t>Net lux</t>
  </si>
  <si>
    <t>F. tularensis</t>
  </si>
  <si>
    <t>E. coli</t>
  </si>
  <si>
    <t>average</t>
  </si>
  <si>
    <t>st dev</t>
  </si>
  <si>
    <t>E coli data: 240217</t>
  </si>
  <si>
    <t>Map</t>
  </si>
  <si>
    <t>1a</t>
  </si>
  <si>
    <t>1b</t>
  </si>
  <si>
    <t>1c</t>
  </si>
  <si>
    <t>5a</t>
  </si>
  <si>
    <t>5b</t>
  </si>
  <si>
    <t>5c</t>
  </si>
  <si>
    <t>2a</t>
  </si>
  <si>
    <t>2b</t>
  </si>
  <si>
    <t>2c</t>
  </si>
  <si>
    <t>3a</t>
  </si>
  <si>
    <t>3b</t>
  </si>
  <si>
    <t>3c</t>
  </si>
  <si>
    <t>4a</t>
  </si>
  <si>
    <t>4b</t>
  </si>
  <si>
    <t>4c</t>
  </si>
  <si>
    <t>Luminescence</t>
  </si>
  <si>
    <t>Read 1</t>
  </si>
  <si>
    <t>Read 2</t>
  </si>
  <si>
    <t>Read 3</t>
  </si>
  <si>
    <t>Average</t>
  </si>
  <si>
    <t>Net</t>
  </si>
  <si>
    <t>Standard Dev</t>
  </si>
  <si>
    <t>3/16 LVS 2a</t>
  </si>
  <si>
    <t>3/16 LVS 2b</t>
  </si>
  <si>
    <t>3/16 LVS 3a</t>
  </si>
  <si>
    <t>3/16 LVS 3b</t>
  </si>
  <si>
    <t>No ribosomes</t>
  </si>
  <si>
    <t>Deviation</t>
  </si>
  <si>
    <t>Net Lux</t>
  </si>
  <si>
    <t>LVS data: 240322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</si>
</sst>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color rgb="FF27413E"/>
      <name val="Arial"/>
      <family val="2"/>
    </font>
    <font>
      <sz val="10"/>
      <color rgb="FF000000"/>
      <name val="Arial"/>
      <family val="2"/>
    </font>
    <font>
      <sz val="7"/>
      <color rgb="FF000000"/>
      <name val="Arial"/>
      <family val="2"/>
    </font>
    <font>
      <b/>
      <sz val="11"/>
      <color theme="1"/>
      <name val="Calibri"/>
      <family val="2"/>
      <scheme val="minor"/>
    </font>
    <font>
      <sz val="10"/>
      <name val="Verdana"/>
      <family val="2"/>
    </font>
    <font>
      <b/>
      <sz val="10"/>
      <name val="Verdana"/>
      <family val="2"/>
    </font>
    <font>
      <b/>
      <i/>
      <sz val="10"/>
      <name val="Verdana"/>
      <family val="2"/>
    </font>
    <font>
      <sz val="11"/>
      <color theme="1"/>
      <name val="Calibri"/>
      <family val="2"/>
      <scheme val="minor"/>
    </font>
    <font>
      <sz val="11"/>
      <color theme="1"/>
      <name val="Calibri"/>
      <family val="2"/>
    </font>
    <font>
      <b/>
      <sz val="11"/>
      <color theme="1"/>
      <name val="Calibri"/>
      <family val="2"/>
    </font>
    <font>
      <sz val="12"/>
      <color theme="1"/>
      <name val="Calibri"/>
      <family val="2"/>
    </font>
  </fonts>
  <fills count="36">
    <fill>
      <patternFill patternType="none"/>
    </fill>
    <fill>
      <patternFill patternType="gray125"/>
    </fill>
    <fill>
      <patternFill patternType="solid">
        <fgColor rgb="FF99CCFF"/>
        <bgColor indexed="64"/>
      </patternFill>
    </fill>
    <fill>
      <patternFill patternType="solid">
        <fgColor rgb="FF5197CC"/>
        <bgColor indexed="64"/>
      </patternFill>
    </fill>
    <fill>
      <patternFill patternType="solid">
        <fgColor rgb="FFE8F3FF"/>
        <bgColor indexed="64"/>
      </patternFill>
    </fill>
    <fill>
      <patternFill patternType="solid">
        <fgColor rgb="FF3385C2"/>
        <bgColor indexed="64"/>
      </patternFill>
    </fill>
    <fill>
      <patternFill patternType="solid">
        <fgColor rgb="FF247CBD"/>
        <bgColor indexed="64"/>
      </patternFill>
    </fill>
    <fill>
      <patternFill patternType="solid">
        <fgColor rgb="FF60A0D1"/>
        <bgColor indexed="64"/>
      </patternFill>
    </fill>
    <fill>
      <patternFill patternType="solid">
        <fgColor rgb="FF428EC7"/>
        <bgColor indexed="64"/>
      </patternFill>
    </fill>
    <fill>
      <patternFill patternType="solid">
        <fgColor rgb="FF7EB2DB"/>
        <bgColor indexed="64"/>
      </patternFill>
    </fill>
    <fill>
      <patternFill patternType="solid">
        <fgColor rgb="FF6FA9D6"/>
        <bgColor indexed="64"/>
      </patternFill>
    </fill>
    <fill>
      <patternFill patternType="solid">
        <fgColor rgb="FF8DBCE0"/>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2"/>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35"/>
        <bgColor indexed="64"/>
      </patternFill>
    </fill>
    <fill>
      <patternFill patternType="solid">
        <fgColor indexed="44"/>
        <bgColor indexed="64"/>
      </patternFill>
    </fill>
    <fill>
      <patternFill patternType="solid">
        <fgColor indexed="47"/>
        <bgColor indexed="64"/>
      </patternFill>
    </fill>
    <fill>
      <patternFill patternType="solid">
        <fgColor indexed="46"/>
        <bgColor indexed="64"/>
      </patternFill>
    </fill>
    <fill>
      <patternFill patternType="solid">
        <fgColor rgb="FF99CCFF"/>
        <bgColor rgb="FF99CCFF"/>
      </patternFill>
    </fill>
    <fill>
      <patternFill patternType="solid">
        <fgColor rgb="FFC9E0F4"/>
        <bgColor rgb="FFC9E0F4"/>
      </patternFill>
    </fill>
    <fill>
      <patternFill patternType="solid">
        <fgColor rgb="FFE8F3FF"/>
        <bgColor rgb="FFE8F3FF"/>
      </patternFill>
    </fill>
    <fill>
      <patternFill patternType="solid">
        <fgColor rgb="FFD8E9F9"/>
        <bgColor rgb="FFD8E9F9"/>
      </patternFill>
    </fill>
    <fill>
      <patternFill patternType="solid">
        <fgColor rgb="FF3385C2"/>
        <bgColor rgb="FF3385C2"/>
      </patternFill>
    </fill>
    <fill>
      <patternFill patternType="solid">
        <fgColor rgb="FF247CBD"/>
        <bgColor rgb="FF247CBD"/>
      </patternFill>
    </fill>
    <fill>
      <patternFill patternType="solid">
        <fgColor rgb="FF5197CC"/>
        <bgColor rgb="FF5197CC"/>
      </patternFill>
    </fill>
    <fill>
      <patternFill patternType="solid">
        <fgColor rgb="FF6FA9D6"/>
        <bgColor rgb="FF6FA9D6"/>
      </patternFill>
    </fill>
    <fill>
      <patternFill patternType="solid">
        <fgColor rgb="FF7EB2DB"/>
        <bgColor rgb="FF7EB2DB"/>
      </patternFill>
    </fill>
    <fill>
      <patternFill patternType="solid">
        <fgColor rgb="FFABCEEA"/>
        <bgColor rgb="FFABCEEA"/>
      </patternFill>
    </fill>
    <fill>
      <patternFill patternType="solid">
        <fgColor rgb="FFD9E2F3"/>
        <bgColor rgb="FFD9E2F3"/>
      </patternFill>
    </fill>
    <fill>
      <patternFill patternType="solid">
        <fgColor rgb="FFFBE4D5"/>
        <bgColor rgb="FFFBE4D5"/>
      </patternFill>
    </fill>
    <fill>
      <patternFill patternType="solid">
        <fgColor rgb="FFECECEC"/>
        <bgColor rgb="FFECECEC"/>
      </patternFill>
    </fill>
    <fill>
      <patternFill patternType="solid">
        <fgColor rgb="FFFEF2CB"/>
        <bgColor rgb="FFFEF2CB"/>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104">
    <xf numFmtId="0" fontId="0" fillId="0" borderId="0" xfId="0"/>
    <xf numFmtId="0" fontId="0" fillId="2" borderId="1" xfId="0" applyFill="1" applyBorder="1" applyAlignment="1">
      <alignment horizontal="left" vertical="center" wrapText="1" inden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0" borderId="0" xfId="0" applyFont="1" applyAlignment="1">
      <alignment horizontal="left" vertical="center" wrapText="1" inden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vertical="center" wrapText="1"/>
    </xf>
    <xf numFmtId="0" fontId="4" fillId="0" borderId="0" xfId="0" applyFont="1" applyAlignment="1">
      <alignment horizontal="center" vertical="center"/>
    </xf>
    <xf numFmtId="1" fontId="0" fillId="0" borderId="0" xfId="0" applyNumberFormat="1"/>
    <xf numFmtId="10" fontId="0" fillId="0" borderId="0" xfId="0" applyNumberFormat="1"/>
    <xf numFmtId="0" fontId="5" fillId="0" borderId="0" xfId="1"/>
    <xf numFmtId="0" fontId="5" fillId="0" borderId="0" xfId="1" applyAlignment="1">
      <alignment vertical="top" wrapText="1"/>
    </xf>
    <xf numFmtId="0" fontId="5" fillId="13" borderId="0" xfId="1" applyFill="1" applyAlignment="1">
      <alignment wrapText="1"/>
    </xf>
    <xf numFmtId="0" fontId="6" fillId="0" borderId="0" xfId="1" applyFont="1"/>
    <xf numFmtId="0" fontId="6" fillId="14" borderId="13" xfId="1" applyFont="1" applyFill="1" applyBorder="1"/>
    <xf numFmtId="0" fontId="5" fillId="15" borderId="13" xfId="1" applyFill="1" applyBorder="1"/>
    <xf numFmtId="0" fontId="5" fillId="16" borderId="13" xfId="1" applyFill="1" applyBorder="1"/>
    <xf numFmtId="0" fontId="5" fillId="17" borderId="13" xfId="1" applyFill="1" applyBorder="1"/>
    <xf numFmtId="0" fontId="5" fillId="18" borderId="13" xfId="1" applyFill="1" applyBorder="1"/>
    <xf numFmtId="0" fontId="5" fillId="19" borderId="13" xfId="1" applyFill="1" applyBorder="1"/>
    <xf numFmtId="0" fontId="5" fillId="15" borderId="0" xfId="1" applyFill="1"/>
    <xf numFmtId="0" fontId="5" fillId="18" borderId="0" xfId="1" applyFill="1"/>
    <xf numFmtId="0" fontId="5" fillId="19" borderId="0" xfId="1" applyFill="1"/>
    <xf numFmtId="0" fontId="5" fillId="0" borderId="0" xfId="1" applyAlignment="1">
      <alignment wrapText="1"/>
    </xf>
    <xf numFmtId="0" fontId="6" fillId="14" borderId="0" xfId="1" applyFont="1" applyFill="1"/>
    <xf numFmtId="164" fontId="5" fillId="0" borderId="0" xfId="1" applyNumberFormat="1"/>
    <xf numFmtId="0" fontId="5" fillId="12" borderId="8" xfId="1" applyFill="1" applyBorder="1"/>
    <xf numFmtId="0" fontId="5" fillId="0" borderId="0" xfId="1"/>
    <xf numFmtId="0" fontId="5" fillId="0" borderId="9" xfId="1" applyBorder="1"/>
    <xf numFmtId="0" fontId="6" fillId="12" borderId="2" xfId="1" applyFont="1" applyFill="1" applyBorder="1"/>
    <xf numFmtId="0" fontId="5" fillId="0" borderId="3" xfId="1" applyBorder="1"/>
    <xf numFmtId="0" fontId="5" fillId="0" borderId="4" xfId="1" applyBorder="1"/>
    <xf numFmtId="0" fontId="5" fillId="12" borderId="5" xfId="1" applyFill="1" applyBorder="1" applyAlignment="1">
      <alignment vertical="top" wrapText="1"/>
    </xf>
    <xf numFmtId="0" fontId="5" fillId="0" borderId="6" xfId="1" applyBorder="1" applyAlignment="1">
      <alignment vertical="top" wrapText="1"/>
    </xf>
    <xf numFmtId="0" fontId="5" fillId="0" borderId="7" xfId="1" applyBorder="1" applyAlignment="1">
      <alignment vertical="top" wrapText="1"/>
    </xf>
    <xf numFmtId="0" fontId="5" fillId="0" borderId="8" xfId="1" applyBorder="1" applyAlignment="1">
      <alignment vertical="top" wrapText="1"/>
    </xf>
    <xf numFmtId="0" fontId="5" fillId="0" borderId="0" xfId="1" applyAlignment="1">
      <alignment vertical="top" wrapText="1"/>
    </xf>
    <xf numFmtId="0" fontId="5" fillId="0" borderId="9" xfId="1" applyBorder="1" applyAlignment="1">
      <alignment vertical="top" wrapText="1"/>
    </xf>
    <xf numFmtId="0" fontId="5" fillId="0" borderId="10" xfId="1" applyBorder="1" applyAlignment="1">
      <alignment vertical="top" wrapText="1"/>
    </xf>
    <xf numFmtId="0" fontId="5" fillId="0" borderId="11" xfId="1" applyBorder="1" applyAlignment="1">
      <alignment vertical="top" wrapText="1"/>
    </xf>
    <xf numFmtId="0" fontId="5" fillId="0" borderId="12" xfId="1" applyBorder="1" applyAlignment="1">
      <alignment vertical="top" wrapText="1"/>
    </xf>
    <xf numFmtId="0" fontId="5" fillId="13" borderId="5" xfId="1" applyFill="1" applyBorder="1" applyAlignment="1">
      <alignment vertical="top" wrapText="1"/>
    </xf>
    <xf numFmtId="0" fontId="5" fillId="13" borderId="6" xfId="1" applyFill="1" applyBorder="1" applyAlignment="1">
      <alignment wrapText="1"/>
    </xf>
    <xf numFmtId="0" fontId="5" fillId="13" borderId="7" xfId="1" applyFill="1" applyBorder="1" applyAlignment="1">
      <alignment wrapText="1"/>
    </xf>
    <xf numFmtId="0" fontId="5" fillId="13" borderId="8" xfId="1" applyFill="1" applyBorder="1" applyAlignment="1">
      <alignment wrapText="1"/>
    </xf>
    <xf numFmtId="0" fontId="5" fillId="13" borderId="0" xfId="1" applyFill="1" applyAlignment="1">
      <alignment wrapText="1"/>
    </xf>
    <xf numFmtId="0" fontId="5" fillId="13" borderId="9" xfId="1" applyFill="1" applyBorder="1" applyAlignment="1">
      <alignment wrapText="1"/>
    </xf>
    <xf numFmtId="0" fontId="5" fillId="0" borderId="10" xfId="1" applyBorder="1" applyAlignment="1">
      <alignment wrapText="1"/>
    </xf>
    <xf numFmtId="0" fontId="5" fillId="0" borderId="11" xfId="1" applyBorder="1" applyAlignment="1">
      <alignment wrapText="1"/>
    </xf>
    <xf numFmtId="0" fontId="5" fillId="0" borderId="12" xfId="1" applyBorder="1" applyAlignment="1">
      <alignment wrapText="1"/>
    </xf>
    <xf numFmtId="0" fontId="6" fillId="12" borderId="5" xfId="1" applyFont="1" applyFill="1" applyBorder="1"/>
    <xf numFmtId="0" fontId="5" fillId="0" borderId="6" xfId="1" applyBorder="1"/>
    <xf numFmtId="0" fontId="5" fillId="0" borderId="7" xfId="1" applyBorder="1"/>
    <xf numFmtId="0" fontId="6" fillId="12" borderId="8" xfId="1" applyFont="1" applyFill="1" applyBorder="1"/>
    <xf numFmtId="0" fontId="5" fillId="21" borderId="8" xfId="1" applyFill="1" applyBorder="1"/>
    <xf numFmtId="0" fontId="5" fillId="12" borderId="10" xfId="1" applyFill="1" applyBorder="1"/>
    <xf numFmtId="0" fontId="5" fillId="0" borderId="11" xfId="1" applyBorder="1"/>
    <xf numFmtId="0" fontId="5" fillId="0" borderId="12" xfId="1" applyBorder="1"/>
    <xf numFmtId="0" fontId="6" fillId="17" borderId="2" xfId="1" applyFont="1" applyFill="1" applyBorder="1"/>
    <xf numFmtId="0" fontId="5" fillId="17" borderId="3" xfId="1" applyFill="1" applyBorder="1"/>
    <xf numFmtId="0" fontId="5" fillId="17" borderId="5" xfId="1" applyFill="1" applyBorder="1"/>
    <xf numFmtId="0" fontId="5" fillId="17" borderId="6" xfId="1" applyFill="1" applyBorder="1"/>
    <xf numFmtId="0" fontId="5" fillId="17" borderId="10" xfId="1" applyFill="1" applyBorder="1"/>
    <xf numFmtId="0" fontId="5" fillId="17" borderId="11" xfId="1" applyFill="1" applyBorder="1"/>
    <xf numFmtId="0" fontId="6" fillId="20" borderId="2" xfId="1" applyFont="1" applyFill="1" applyBorder="1"/>
    <xf numFmtId="0" fontId="6" fillId="20" borderId="3" xfId="1" applyFont="1" applyFill="1" applyBorder="1"/>
    <xf numFmtId="0" fontId="5" fillId="21" borderId="10" xfId="1" applyFill="1" applyBorder="1"/>
    <xf numFmtId="0" fontId="7" fillId="0" borderId="11" xfId="1" applyFont="1" applyBorder="1" applyAlignment="1">
      <alignment horizontal="center"/>
    </xf>
    <xf numFmtId="0" fontId="5" fillId="20" borderId="5" xfId="1" applyFill="1" applyBorder="1" applyAlignment="1">
      <alignment vertical="top" wrapText="1"/>
    </xf>
    <xf numFmtId="0" fontId="5" fillId="20" borderId="6" xfId="1" applyFill="1" applyBorder="1" applyAlignment="1">
      <alignment vertical="top" wrapText="1"/>
    </xf>
    <xf numFmtId="0" fontId="5" fillId="0" borderId="7" xfId="1" applyBorder="1" applyAlignment="1">
      <alignment wrapText="1"/>
    </xf>
    <xf numFmtId="0" fontId="5" fillId="20" borderId="8" xfId="1" applyFill="1" applyBorder="1" applyAlignment="1">
      <alignment vertical="top" wrapText="1"/>
    </xf>
    <xf numFmtId="0" fontId="5" fillId="20" borderId="0" xfId="1" applyFill="1" applyAlignment="1">
      <alignment vertical="top" wrapText="1"/>
    </xf>
    <xf numFmtId="0" fontId="5" fillId="0" borderId="9" xfId="1" applyBorder="1" applyAlignment="1">
      <alignment wrapText="1"/>
    </xf>
    <xf numFmtId="0" fontId="6" fillId="21" borderId="2" xfId="1" applyFont="1" applyFill="1" applyBorder="1"/>
    <xf numFmtId="0" fontId="9" fillId="22" borderId="1" xfId="0" applyFont="1" applyFill="1" applyBorder="1" applyAlignment="1">
      <alignment horizontal="left" vertical="center" wrapText="1"/>
    </xf>
    <xf numFmtId="0" fontId="1" fillId="22" borderId="1" xfId="0" applyFont="1" applyFill="1" applyBorder="1" applyAlignment="1">
      <alignment horizontal="center" vertical="center" wrapText="1"/>
    </xf>
    <xf numFmtId="0" fontId="2" fillId="23" borderId="1" xfId="0" applyFont="1" applyFill="1" applyBorder="1" applyAlignment="1">
      <alignment horizontal="center" vertical="center" wrapText="1"/>
    </xf>
    <xf numFmtId="0" fontId="2" fillId="24" borderId="1" xfId="0" applyFont="1" applyFill="1" applyBorder="1" applyAlignment="1">
      <alignment horizontal="center" vertical="center" wrapText="1"/>
    </xf>
    <xf numFmtId="0" fontId="2" fillId="25" borderId="1" xfId="0" applyFont="1" applyFill="1" applyBorder="1" applyAlignment="1">
      <alignment horizontal="center" vertical="center" wrapText="1"/>
    </xf>
    <xf numFmtId="0" fontId="3" fillId="0" borderId="0" xfId="0" applyFont="1" applyAlignment="1">
      <alignment horizontal="left" vertical="center" wrapText="1"/>
    </xf>
    <xf numFmtId="0" fontId="2" fillId="26" borderId="1" xfId="0" applyFont="1" applyFill="1" applyBorder="1" applyAlignment="1">
      <alignment horizontal="center" vertical="center" wrapText="1"/>
    </xf>
    <xf numFmtId="0" fontId="2" fillId="27" borderId="1" xfId="0" applyFont="1" applyFill="1" applyBorder="1" applyAlignment="1">
      <alignment horizontal="center" vertical="center" wrapText="1"/>
    </xf>
    <xf numFmtId="0" fontId="2" fillId="28" borderId="1" xfId="0" applyFont="1" applyFill="1" applyBorder="1" applyAlignment="1">
      <alignment horizontal="center" vertical="center" wrapText="1"/>
    </xf>
    <xf numFmtId="0" fontId="2" fillId="29" borderId="1" xfId="0" applyFont="1" applyFill="1" applyBorder="1" applyAlignment="1">
      <alignment horizontal="center" vertical="center" wrapText="1"/>
    </xf>
    <xf numFmtId="0" fontId="2" fillId="30" borderId="1" xfId="0" applyFont="1" applyFill="1" applyBorder="1" applyAlignment="1">
      <alignment horizontal="center" vertical="center" wrapText="1"/>
    </xf>
    <xf numFmtId="0" fontId="2" fillId="31" borderId="1" xfId="0" applyFont="1" applyFill="1" applyBorder="1" applyAlignment="1">
      <alignment horizontal="center" vertical="center" wrapText="1"/>
    </xf>
    <xf numFmtId="0" fontId="10" fillId="0" borderId="0" xfId="0" applyFont="1"/>
    <xf numFmtId="0" fontId="10" fillId="0" borderId="0" xfId="0" applyFont="1" applyAlignment="1">
      <alignment horizontal="center" vertical="center" wrapText="1"/>
    </xf>
    <xf numFmtId="0" fontId="9" fillId="0" borderId="0" xfId="0" applyFont="1" applyAlignment="1">
      <alignment vertical="center" wrapText="1"/>
    </xf>
    <xf numFmtId="1" fontId="9" fillId="0" borderId="0" xfId="0" applyNumberFormat="1" applyFont="1"/>
    <xf numFmtId="2" fontId="11" fillId="32" borderId="0" xfId="0" applyNumberFormat="1" applyFont="1" applyFill="1"/>
    <xf numFmtId="2" fontId="11" fillId="33" borderId="0" xfId="0" applyNumberFormat="1" applyFont="1" applyFill="1"/>
    <xf numFmtId="2" fontId="11" fillId="34" borderId="0" xfId="0" applyNumberFormat="1" applyFont="1" applyFill="1"/>
    <xf numFmtId="2" fontId="11" fillId="35" borderId="0" xfId="0" applyNumberFormat="1" applyFont="1" applyFill="1"/>
    <xf numFmtId="0" fontId="8" fillId="0" borderId="0" xfId="0" applyFont="1"/>
  </cellXfs>
  <cellStyles count="2">
    <cellStyle name="Normal" xfId="0" builtinId="0"/>
    <cellStyle name="Normal 2" xfId="1" xr:uid="{D68AE40F-2802-2344-8CFD-2DE8CB821A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Ecoli_LVS_comp_chart!$B$18:$D$18</c:f>
              <c:numCache>
                <c:formatCode>General</c:formatCode>
                <c:ptCount val="3"/>
                <c:pt idx="0">
                  <c:v>149420</c:v>
                </c:pt>
                <c:pt idx="1">
                  <c:v>111823</c:v>
                </c:pt>
                <c:pt idx="2">
                  <c:v>159327</c:v>
                </c:pt>
              </c:numCache>
            </c:numRef>
          </c:val>
          <c:smooth val="0"/>
          <c:extLst>
            <c:ext xmlns:c16="http://schemas.microsoft.com/office/drawing/2014/chart" uri="{C3380CC4-5D6E-409C-BE32-E72D297353CC}">
              <c16:uniqueId val="{00000000-8042-4148-8C54-66F9084E9BA6}"/>
            </c:ext>
          </c:extLst>
        </c:ser>
        <c:ser>
          <c:idx val="1"/>
          <c:order val="1"/>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Ecoli_LVS_comp_chart!$B$19:$D$19</c:f>
              <c:numCache>
                <c:formatCode>General</c:formatCode>
                <c:ptCount val="3"/>
                <c:pt idx="0">
                  <c:v>184289</c:v>
                </c:pt>
                <c:pt idx="1">
                  <c:v>131075</c:v>
                </c:pt>
                <c:pt idx="2">
                  <c:v>194599</c:v>
                </c:pt>
              </c:numCache>
            </c:numRef>
          </c:val>
          <c:smooth val="0"/>
          <c:extLst>
            <c:ext xmlns:c16="http://schemas.microsoft.com/office/drawing/2014/chart" uri="{C3380CC4-5D6E-409C-BE32-E72D297353CC}">
              <c16:uniqueId val="{00000001-8042-4148-8C54-66F9084E9BA6}"/>
            </c:ext>
          </c:extLst>
        </c:ser>
        <c:ser>
          <c:idx val="2"/>
          <c:order val="2"/>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Ecoli_LVS_comp_chart!$B$20:$D$20</c:f>
              <c:numCache>
                <c:formatCode>General</c:formatCode>
                <c:ptCount val="3"/>
                <c:pt idx="0">
                  <c:v>209321</c:v>
                </c:pt>
                <c:pt idx="1">
                  <c:v>148322</c:v>
                </c:pt>
                <c:pt idx="2">
                  <c:v>194436</c:v>
                </c:pt>
              </c:numCache>
            </c:numRef>
          </c:val>
          <c:smooth val="0"/>
          <c:extLst>
            <c:ext xmlns:c16="http://schemas.microsoft.com/office/drawing/2014/chart" uri="{C3380CC4-5D6E-409C-BE32-E72D297353CC}">
              <c16:uniqueId val="{00000002-8042-4148-8C54-66F9084E9BA6}"/>
            </c:ext>
          </c:extLst>
        </c:ser>
        <c:ser>
          <c:idx val="3"/>
          <c:order val="3"/>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Ecoli_LVS_comp_chart!$B$21:$D$21</c:f>
              <c:numCache>
                <c:formatCode>General</c:formatCode>
                <c:ptCount val="3"/>
                <c:pt idx="0">
                  <c:v>138797</c:v>
                </c:pt>
                <c:pt idx="1">
                  <c:v>100675</c:v>
                </c:pt>
                <c:pt idx="2">
                  <c:v>190563</c:v>
                </c:pt>
              </c:numCache>
            </c:numRef>
          </c:val>
          <c:smooth val="0"/>
          <c:extLst>
            <c:ext xmlns:c16="http://schemas.microsoft.com/office/drawing/2014/chart" uri="{C3380CC4-5D6E-409C-BE32-E72D297353CC}">
              <c16:uniqueId val="{00000003-8042-4148-8C54-66F9084E9BA6}"/>
            </c:ext>
          </c:extLst>
        </c:ser>
        <c:ser>
          <c:idx val="4"/>
          <c:order val="4"/>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Ecoli_LVS_comp_chart!$B$22:$D$22</c:f>
              <c:numCache>
                <c:formatCode>General</c:formatCode>
                <c:ptCount val="3"/>
                <c:pt idx="0">
                  <c:v>160532</c:v>
                </c:pt>
                <c:pt idx="1">
                  <c:v>107486</c:v>
                </c:pt>
                <c:pt idx="2">
                  <c:v>186545</c:v>
                </c:pt>
              </c:numCache>
            </c:numRef>
          </c:val>
          <c:smooth val="0"/>
          <c:extLst>
            <c:ext xmlns:c16="http://schemas.microsoft.com/office/drawing/2014/chart" uri="{C3380CC4-5D6E-409C-BE32-E72D297353CC}">
              <c16:uniqueId val="{00000004-8042-4148-8C54-66F9084E9BA6}"/>
            </c:ext>
          </c:extLst>
        </c:ser>
        <c:ser>
          <c:idx val="5"/>
          <c:order val="5"/>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Ecoli_LVS_comp_chart!$B$23:$D$23</c:f>
              <c:numCache>
                <c:formatCode>General</c:formatCode>
                <c:ptCount val="3"/>
                <c:pt idx="0">
                  <c:v>169997</c:v>
                </c:pt>
                <c:pt idx="1">
                  <c:v>122537</c:v>
                </c:pt>
                <c:pt idx="2">
                  <c:v>204152</c:v>
                </c:pt>
              </c:numCache>
            </c:numRef>
          </c:val>
          <c:smooth val="0"/>
          <c:extLst>
            <c:ext xmlns:c16="http://schemas.microsoft.com/office/drawing/2014/chart" uri="{C3380CC4-5D6E-409C-BE32-E72D297353CC}">
              <c16:uniqueId val="{00000005-8042-4148-8C54-66F9084E9BA6}"/>
            </c:ext>
          </c:extLst>
        </c:ser>
        <c:ser>
          <c:idx val="6"/>
          <c:order val="6"/>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Ecoli_LVS_comp_chart!$B$24:$D$24</c:f>
              <c:numCache>
                <c:formatCode>General</c:formatCode>
                <c:ptCount val="3"/>
              </c:numCache>
            </c:numRef>
          </c:val>
          <c:smooth val="0"/>
          <c:extLst>
            <c:ext xmlns:c16="http://schemas.microsoft.com/office/drawing/2014/chart" uri="{C3380CC4-5D6E-409C-BE32-E72D297353CC}">
              <c16:uniqueId val="{00000006-8042-4148-8C54-66F9084E9BA6}"/>
            </c:ext>
          </c:extLst>
        </c:ser>
        <c:ser>
          <c:idx val="7"/>
          <c:order val="7"/>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Ecoli_LVS_comp_chart!$B$25:$D$25</c:f>
              <c:numCache>
                <c:formatCode>General</c:formatCode>
                <c:ptCount val="3"/>
              </c:numCache>
            </c:numRef>
          </c:val>
          <c:smooth val="0"/>
          <c:extLst>
            <c:ext xmlns:c16="http://schemas.microsoft.com/office/drawing/2014/chart" uri="{C3380CC4-5D6E-409C-BE32-E72D297353CC}">
              <c16:uniqueId val="{00000007-8042-4148-8C54-66F9084E9BA6}"/>
            </c:ext>
          </c:extLst>
        </c:ser>
        <c:ser>
          <c:idx val="8"/>
          <c:order val="8"/>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Ecoli_LVS_comp_chart!$B$26:$D$26</c:f>
              <c:numCache>
                <c:formatCode>General</c:formatCode>
                <c:ptCount val="3"/>
              </c:numCache>
            </c:numRef>
          </c:val>
          <c:smooth val="0"/>
          <c:extLst>
            <c:ext xmlns:c16="http://schemas.microsoft.com/office/drawing/2014/chart" uri="{C3380CC4-5D6E-409C-BE32-E72D297353CC}">
              <c16:uniqueId val="{00000008-8042-4148-8C54-66F9084E9BA6}"/>
            </c:ext>
          </c:extLst>
        </c:ser>
        <c:ser>
          <c:idx val="9"/>
          <c:order val="9"/>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Ecoli_LVS_comp_chart!$B$27:$D$27</c:f>
              <c:numCache>
                <c:formatCode>General</c:formatCode>
                <c:ptCount val="3"/>
              </c:numCache>
            </c:numRef>
          </c:val>
          <c:smooth val="0"/>
          <c:extLst>
            <c:ext xmlns:c16="http://schemas.microsoft.com/office/drawing/2014/chart" uri="{C3380CC4-5D6E-409C-BE32-E72D297353CC}">
              <c16:uniqueId val="{00000009-8042-4148-8C54-66F9084E9BA6}"/>
            </c:ext>
          </c:extLst>
        </c:ser>
        <c:ser>
          <c:idx val="10"/>
          <c:order val="10"/>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Ecoli_LVS_comp_chart!$B$28:$D$28</c:f>
              <c:numCache>
                <c:formatCode>General</c:formatCode>
                <c:ptCount val="3"/>
              </c:numCache>
            </c:numRef>
          </c:val>
          <c:smooth val="0"/>
          <c:extLst>
            <c:ext xmlns:c16="http://schemas.microsoft.com/office/drawing/2014/chart" uri="{C3380CC4-5D6E-409C-BE32-E72D297353CC}">
              <c16:uniqueId val="{0000000A-8042-4148-8C54-66F9084E9BA6}"/>
            </c:ext>
          </c:extLst>
        </c:ser>
        <c:ser>
          <c:idx val="11"/>
          <c:order val="11"/>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Ecoli_LVS_comp_chart!$B$29:$D$29</c:f>
              <c:numCache>
                <c:formatCode>General</c:formatCode>
                <c:ptCount val="3"/>
              </c:numCache>
            </c:numRef>
          </c:val>
          <c:smooth val="0"/>
          <c:extLst>
            <c:ext xmlns:c16="http://schemas.microsoft.com/office/drawing/2014/chart" uri="{C3380CC4-5D6E-409C-BE32-E72D297353CC}">
              <c16:uniqueId val="{0000000B-8042-4148-8C54-66F9084E9BA6}"/>
            </c:ext>
          </c:extLst>
        </c:ser>
        <c:ser>
          <c:idx val="12"/>
          <c:order val="12"/>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Ecoli_LVS_comp_chart!$B$30:$D$30</c:f>
              <c:numCache>
                <c:formatCode>General</c:formatCode>
                <c:ptCount val="3"/>
              </c:numCache>
            </c:numRef>
          </c:val>
          <c:smooth val="0"/>
          <c:extLst>
            <c:ext xmlns:c16="http://schemas.microsoft.com/office/drawing/2014/chart" uri="{C3380CC4-5D6E-409C-BE32-E72D297353CC}">
              <c16:uniqueId val="{0000000C-8042-4148-8C54-66F9084E9BA6}"/>
            </c:ext>
          </c:extLst>
        </c:ser>
        <c:ser>
          <c:idx val="13"/>
          <c:order val="13"/>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Ecoli_LVS_comp_chart!$B$31:$D$31</c:f>
              <c:numCache>
                <c:formatCode>General</c:formatCode>
                <c:ptCount val="3"/>
              </c:numCache>
            </c:numRef>
          </c:val>
          <c:smooth val="0"/>
          <c:extLst>
            <c:ext xmlns:c16="http://schemas.microsoft.com/office/drawing/2014/chart" uri="{C3380CC4-5D6E-409C-BE32-E72D297353CC}">
              <c16:uniqueId val="{0000000D-8042-4148-8C54-66F9084E9BA6}"/>
            </c:ext>
          </c:extLst>
        </c:ser>
        <c:ser>
          <c:idx val="14"/>
          <c:order val="14"/>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Ecoli_LVS_comp_chart!$B$32:$D$32</c:f>
              <c:numCache>
                <c:formatCode>General</c:formatCode>
                <c:ptCount val="3"/>
              </c:numCache>
            </c:numRef>
          </c:val>
          <c:smooth val="0"/>
          <c:extLst>
            <c:ext xmlns:c16="http://schemas.microsoft.com/office/drawing/2014/chart" uri="{C3380CC4-5D6E-409C-BE32-E72D297353CC}">
              <c16:uniqueId val="{0000000E-8042-4148-8C54-66F9084E9BA6}"/>
            </c:ext>
          </c:extLst>
        </c:ser>
        <c:ser>
          <c:idx val="15"/>
          <c:order val="15"/>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Ecoli_LVS_comp_chart!$B$33:$D$33</c:f>
              <c:numCache>
                <c:formatCode>General</c:formatCode>
                <c:ptCount val="3"/>
              </c:numCache>
            </c:numRef>
          </c:val>
          <c:smooth val="0"/>
          <c:extLst>
            <c:ext xmlns:c16="http://schemas.microsoft.com/office/drawing/2014/chart" uri="{C3380CC4-5D6E-409C-BE32-E72D297353CC}">
              <c16:uniqueId val="{0000000F-8042-4148-8C54-66F9084E9BA6}"/>
            </c:ext>
          </c:extLst>
        </c:ser>
        <c:ser>
          <c:idx val="16"/>
          <c:order val="16"/>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Ecoli_LVS_comp_chart!$B$34:$D$34</c:f>
              <c:numCache>
                <c:formatCode>General</c:formatCode>
                <c:ptCount val="3"/>
              </c:numCache>
            </c:numRef>
          </c:val>
          <c:smooth val="0"/>
          <c:extLst>
            <c:ext xmlns:c16="http://schemas.microsoft.com/office/drawing/2014/chart" uri="{C3380CC4-5D6E-409C-BE32-E72D297353CC}">
              <c16:uniqueId val="{00000010-8042-4148-8C54-66F9084E9BA6}"/>
            </c:ext>
          </c:extLst>
        </c:ser>
        <c:ser>
          <c:idx val="17"/>
          <c:order val="17"/>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Ecoli_LVS_comp_chart!$B$35:$D$35</c:f>
              <c:numCache>
                <c:formatCode>General</c:formatCode>
                <c:ptCount val="3"/>
              </c:numCache>
            </c:numRef>
          </c:val>
          <c:smooth val="0"/>
          <c:extLst>
            <c:ext xmlns:c16="http://schemas.microsoft.com/office/drawing/2014/chart" uri="{C3380CC4-5D6E-409C-BE32-E72D297353CC}">
              <c16:uniqueId val="{00000011-8042-4148-8C54-66F9084E9BA6}"/>
            </c:ext>
          </c:extLst>
        </c:ser>
        <c:ser>
          <c:idx val="18"/>
          <c:order val="18"/>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Ecoli_LVS_comp_chart!$B$36:$D$36</c:f>
              <c:numCache>
                <c:formatCode>General</c:formatCode>
                <c:ptCount val="3"/>
              </c:numCache>
            </c:numRef>
          </c:val>
          <c:smooth val="0"/>
          <c:extLst>
            <c:ext xmlns:c16="http://schemas.microsoft.com/office/drawing/2014/chart" uri="{C3380CC4-5D6E-409C-BE32-E72D297353CC}">
              <c16:uniqueId val="{00000012-8042-4148-8C54-66F9084E9BA6}"/>
            </c:ext>
          </c:extLst>
        </c:ser>
        <c:ser>
          <c:idx val="19"/>
          <c:order val="19"/>
          <c:spPr>
            <a:ln>
              <a:noFill/>
            </a:ln>
          </c:spPr>
          <c:marker>
            <c:symbol val="circle"/>
            <c:size val="5"/>
            <c:spPr>
              <a:solidFill>
                <a:schemeClr val="bg1"/>
              </a:solidFill>
              <a:ln>
                <a:solidFill>
                  <a:schemeClr val="tx1"/>
                </a:solidFill>
              </a:ln>
            </c:spPr>
          </c:marker>
          <c:cat>
            <c:strRef>
              <c:f>Ecoli_LVS_comp_chart!$B$17:$D$17</c:f>
              <c:strCache>
                <c:ptCount val="3"/>
                <c:pt idx="0">
                  <c:v>A</c:v>
                </c:pt>
                <c:pt idx="1">
                  <c:v>B</c:v>
                </c:pt>
                <c:pt idx="2">
                  <c:v>C</c:v>
                </c:pt>
              </c:strCache>
            </c:strRef>
          </c:cat>
          <c:val>
            <c:numRef>
              <c:f>Ecoli_LVS_comp_chart!$B$37:$D$37</c:f>
              <c:numCache>
                <c:formatCode>General</c:formatCode>
                <c:ptCount val="3"/>
              </c:numCache>
            </c:numRef>
          </c:val>
          <c:smooth val="0"/>
          <c:extLst>
            <c:ext xmlns:c16="http://schemas.microsoft.com/office/drawing/2014/chart" uri="{C3380CC4-5D6E-409C-BE32-E72D297353CC}">
              <c16:uniqueId val="{00000013-8042-4148-8C54-66F9084E9BA6}"/>
            </c:ext>
          </c:extLst>
        </c:ser>
        <c:ser>
          <c:idx val="22"/>
          <c:order val="20"/>
          <c:tx>
            <c:strRef>
              <c:f>Ecoli_LVS_comp_chart!$A$43</c:f>
              <c:strCache>
                <c:ptCount val="1"/>
                <c:pt idx="0">
                  <c:v>average</c:v>
                </c:pt>
              </c:strCache>
            </c:strRef>
          </c:tx>
          <c:spPr>
            <a:ln w="28575">
              <a:noFill/>
            </a:ln>
          </c:spPr>
          <c:marker>
            <c:symbol val="dash"/>
            <c:size val="20"/>
            <c:spPr>
              <a:solidFill>
                <a:schemeClr val="tx1"/>
              </a:solidFill>
              <a:ln>
                <a:noFill/>
              </a:ln>
            </c:spPr>
          </c:marker>
          <c:cat>
            <c:strRef>
              <c:f>Ecoli_LVS_comp_chart!$B$17:$D$17</c:f>
              <c:strCache>
                <c:ptCount val="3"/>
                <c:pt idx="0">
                  <c:v>A</c:v>
                </c:pt>
                <c:pt idx="1">
                  <c:v>B</c:v>
                </c:pt>
                <c:pt idx="2">
                  <c:v>C</c:v>
                </c:pt>
              </c:strCache>
            </c:strRef>
          </c:cat>
          <c:val>
            <c:numRef>
              <c:f>Ecoli_LVS_comp_chart!$B$43:$D$43</c:f>
              <c:numCache>
                <c:formatCode>General</c:formatCode>
                <c:ptCount val="3"/>
                <c:pt idx="0">
                  <c:v>168726</c:v>
                </c:pt>
                <c:pt idx="1">
                  <c:v>120319.66666666667</c:v>
                </c:pt>
                <c:pt idx="2">
                  <c:v>188270.33333333334</c:v>
                </c:pt>
              </c:numCache>
            </c:numRef>
          </c:val>
          <c:smooth val="0"/>
          <c:extLst>
            <c:ext xmlns:c16="http://schemas.microsoft.com/office/drawing/2014/chart" uri="{C3380CC4-5D6E-409C-BE32-E72D297353CC}">
              <c16:uniqueId val="{00000014-8042-4148-8C54-66F9084E9BA6}"/>
            </c:ext>
          </c:extLst>
        </c:ser>
        <c:dLbls>
          <c:showLegendKey val="0"/>
          <c:showVal val="0"/>
          <c:showCatName val="0"/>
          <c:showSerName val="0"/>
          <c:showPercent val="0"/>
          <c:showBubbleSize val="0"/>
        </c:dLbls>
        <c:marker val="1"/>
        <c:smooth val="0"/>
        <c:axId val="45664128"/>
        <c:axId val="45665664"/>
      </c:lineChart>
      <c:catAx>
        <c:axId val="45664128"/>
        <c:scaling>
          <c:orientation val="minMax"/>
        </c:scaling>
        <c:delete val="0"/>
        <c:axPos val="b"/>
        <c:numFmt formatCode="General" sourceLinked="0"/>
        <c:majorTickMark val="out"/>
        <c:minorTickMark val="none"/>
        <c:tickLblPos val="nextTo"/>
        <c:spPr>
          <a:ln>
            <a:solidFill>
              <a:schemeClr val="tx1"/>
            </a:solidFill>
          </a:ln>
        </c:spPr>
        <c:crossAx val="45665664"/>
        <c:crosses val="autoZero"/>
        <c:auto val="1"/>
        <c:lblAlgn val="ctr"/>
        <c:lblOffset val="100"/>
        <c:noMultiLvlLbl val="0"/>
      </c:catAx>
      <c:valAx>
        <c:axId val="45665664"/>
        <c:scaling>
          <c:orientation val="minMax"/>
        </c:scaling>
        <c:delete val="0"/>
        <c:axPos val="l"/>
        <c:title>
          <c:tx>
            <c:rich>
              <a:bodyPr/>
              <a:lstStyle/>
              <a:p>
                <a:pPr>
                  <a:defRPr/>
                </a:pPr>
                <a:r>
                  <a:rPr lang="en-US"/>
                  <a:t>Measurement (units)</a:t>
                </a:r>
              </a:p>
            </c:rich>
          </c:tx>
          <c:layout>
            <c:manualLayout>
              <c:xMode val="edge"/>
              <c:yMode val="edge"/>
              <c:x val="1.4619883040935699E-2"/>
              <c:y val="0.32049039709789801"/>
            </c:manualLayout>
          </c:layout>
          <c:overlay val="0"/>
        </c:title>
        <c:numFmt formatCode="General" sourceLinked="1"/>
        <c:majorTickMark val="out"/>
        <c:minorTickMark val="none"/>
        <c:tickLblPos val="nextTo"/>
        <c:spPr>
          <a:ln>
            <a:solidFill>
              <a:schemeClr val="tx1"/>
            </a:solidFill>
          </a:ln>
        </c:spPr>
        <c:crossAx val="45664128"/>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nLuc Luminescence with Translation of pKR214 (T7-tul4-nLuc) by </a:t>
            </a:r>
            <a:r>
              <a:rPr lang="en-US" sz="1400" b="0" i="1" u="none" strike="noStrike" kern="1200" spc="0" baseline="0">
                <a:solidFill>
                  <a:sysClr val="windowText" lastClr="000000">
                    <a:lumMod val="65000"/>
                    <a:lumOff val="35000"/>
                  </a:sysClr>
                </a:solidFill>
              </a:rPr>
              <a:t>E. coli </a:t>
            </a:r>
            <a:r>
              <a:rPr lang="en-US" sz="1400" b="0" i="0" u="none" strike="noStrike" kern="1200" spc="0" baseline="0">
                <a:solidFill>
                  <a:sysClr val="windowText" lastClr="000000">
                    <a:lumMod val="65000"/>
                    <a:lumOff val="35000"/>
                  </a:sysClr>
                </a:solidFill>
              </a:rPr>
              <a:t>Ribosomes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Sheet1!$Z$12</c:f>
              <c:strCache>
                <c:ptCount val="1"/>
                <c:pt idx="0">
                  <c:v>Net Luminescence</c:v>
                </c:pt>
              </c:strCache>
            </c:strRef>
          </c:tx>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C8F5-4407-BE97-D62EC6054062}"/>
              </c:ext>
            </c:extLst>
          </c:dPt>
          <c:dPt>
            <c:idx val="1"/>
            <c:invertIfNegative val="0"/>
            <c:bubble3D val="0"/>
            <c:spPr>
              <a:solidFill>
                <a:srgbClr val="FFC000"/>
              </a:solidFill>
              <a:ln>
                <a:noFill/>
              </a:ln>
              <a:effectLst/>
            </c:spPr>
            <c:extLst>
              <c:ext xmlns:c16="http://schemas.microsoft.com/office/drawing/2014/chart" uri="{C3380CC4-5D6E-409C-BE32-E72D297353CC}">
                <c16:uniqueId val="{00000002-C8F5-4407-BE97-D62EC6054062}"/>
              </c:ext>
            </c:extLst>
          </c:dPt>
          <c:dPt>
            <c:idx val="2"/>
            <c:invertIfNegative val="0"/>
            <c:bubble3D val="0"/>
            <c:spPr>
              <a:solidFill>
                <a:srgbClr val="00B050"/>
              </a:solidFill>
              <a:ln>
                <a:noFill/>
              </a:ln>
              <a:effectLst/>
            </c:spPr>
            <c:extLst>
              <c:ext xmlns:c16="http://schemas.microsoft.com/office/drawing/2014/chart" uri="{C3380CC4-5D6E-409C-BE32-E72D297353CC}">
                <c16:uniqueId val="{00000003-C8F5-4407-BE97-D62EC6054062}"/>
              </c:ext>
            </c:extLst>
          </c:dPt>
          <c:errBars>
            <c:errBarType val="both"/>
            <c:errValType val="cust"/>
            <c:noEndCap val="0"/>
            <c:plus>
              <c:numRef>
                <c:f>Sheet1!$AA$13:$AA$15</c:f>
                <c:numCache>
                  <c:formatCode>General</c:formatCode>
                  <c:ptCount val="3"/>
                  <c:pt idx="0">
                    <c:v>25487.358786268927</c:v>
                  </c:pt>
                  <c:pt idx="1">
                    <c:v>17478.751141505094</c:v>
                  </c:pt>
                  <c:pt idx="2">
                    <c:v>15337.825421703908</c:v>
                  </c:pt>
                </c:numCache>
              </c:numRef>
            </c:plus>
            <c:minus>
              <c:numRef>
                <c:f>Sheet1!$AA$13:$AA$15</c:f>
                <c:numCache>
                  <c:formatCode>General</c:formatCode>
                  <c:ptCount val="3"/>
                  <c:pt idx="0">
                    <c:v>25487.358786268927</c:v>
                  </c:pt>
                  <c:pt idx="1">
                    <c:v>17478.751141505094</c:v>
                  </c:pt>
                  <c:pt idx="2">
                    <c:v>15337.825421703908</c:v>
                  </c:pt>
                </c:numCache>
              </c:numRef>
            </c:minus>
            <c:spPr>
              <a:noFill/>
              <a:ln w="9525" cap="flat" cmpd="sng" algn="ctr">
                <a:solidFill>
                  <a:schemeClr val="tx1">
                    <a:lumMod val="65000"/>
                    <a:lumOff val="35000"/>
                  </a:schemeClr>
                </a:solidFill>
                <a:round/>
              </a:ln>
              <a:effectLst/>
            </c:spPr>
          </c:errBars>
          <c:cat>
            <c:strRef>
              <c:f>Sheet1!$Y$13:$Y$15</c:f>
              <c:strCache>
                <c:ptCount val="3"/>
                <c:pt idx="0">
                  <c:v>2/10 E. coli 1</c:v>
                </c:pt>
                <c:pt idx="1">
                  <c:v>2/10 E. coli 2</c:v>
                </c:pt>
                <c:pt idx="2">
                  <c:v>2/10 E. coli 3</c:v>
                </c:pt>
              </c:strCache>
            </c:strRef>
          </c:cat>
          <c:val>
            <c:numRef>
              <c:f>Sheet1!$Z$13:$Z$15</c:f>
              <c:numCache>
                <c:formatCode>0</c:formatCode>
                <c:ptCount val="3"/>
                <c:pt idx="0">
                  <c:v>168787.5</c:v>
                </c:pt>
                <c:pt idx="1">
                  <c:v>120319.66666666667</c:v>
                </c:pt>
                <c:pt idx="2">
                  <c:v>188270.33333333334</c:v>
                </c:pt>
              </c:numCache>
            </c:numRef>
          </c:val>
          <c:extLst>
            <c:ext xmlns:c16="http://schemas.microsoft.com/office/drawing/2014/chart" uri="{C3380CC4-5D6E-409C-BE32-E72D297353CC}">
              <c16:uniqueId val="{00000000-C8F5-4407-BE97-D62EC6054062}"/>
            </c:ext>
          </c:extLst>
        </c:ser>
        <c:dLbls>
          <c:showLegendKey val="0"/>
          <c:showVal val="0"/>
          <c:showCatName val="0"/>
          <c:showSerName val="0"/>
          <c:showPercent val="0"/>
          <c:showBubbleSize val="0"/>
        </c:dLbls>
        <c:gapWidth val="219"/>
        <c:overlap val="-27"/>
        <c:axId val="1588282704"/>
        <c:axId val="1594409104"/>
      </c:barChart>
      <c:catAx>
        <c:axId val="15882827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Sample ID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4409104"/>
        <c:crosses val="autoZero"/>
        <c:auto val="1"/>
        <c:lblAlgn val="ctr"/>
        <c:lblOffset val="100"/>
        <c:noMultiLvlLbl val="0"/>
      </c:catAx>
      <c:valAx>
        <c:axId val="1594409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Relative Luminescence Units (RLU)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8282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nLuc Luminescence with Translation of pKR214 (T7-tul4-nLuc) by </a:t>
            </a:r>
            <a:r>
              <a:rPr lang="en-US" sz="1400" b="0" i="1" u="none" strike="noStrike" kern="1200" spc="0" baseline="0">
                <a:solidFill>
                  <a:sysClr val="windowText" lastClr="000000">
                    <a:lumMod val="65000"/>
                    <a:lumOff val="35000"/>
                  </a:sysClr>
                </a:solidFill>
              </a:rPr>
              <a:t>E. coli </a:t>
            </a:r>
            <a:r>
              <a:rPr lang="en-US" sz="1400" b="0" i="0" u="none" strike="noStrike" kern="1200" spc="0" baseline="0">
                <a:solidFill>
                  <a:sysClr val="windowText" lastClr="000000">
                    <a:lumMod val="65000"/>
                    <a:lumOff val="35000"/>
                  </a:sysClr>
                </a:solidFill>
              </a:rPr>
              <a:t>Ribosomes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Sheet1!$Z$12</c:f>
              <c:strCache>
                <c:ptCount val="1"/>
                <c:pt idx="0">
                  <c:v>Net Luminescence</c:v>
                </c:pt>
              </c:strCache>
            </c:strRef>
          </c:tx>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0-BA11-4F4A-ADBB-C2EFFC300FC7}"/>
              </c:ext>
            </c:extLst>
          </c:dPt>
          <c:dPt>
            <c:idx val="1"/>
            <c:invertIfNegative val="0"/>
            <c:bubble3D val="0"/>
            <c:spPr>
              <a:solidFill>
                <a:srgbClr val="FFC000"/>
              </a:solidFill>
              <a:ln>
                <a:noFill/>
              </a:ln>
              <a:effectLst/>
            </c:spPr>
            <c:extLst>
              <c:ext xmlns:c16="http://schemas.microsoft.com/office/drawing/2014/chart" uri="{C3380CC4-5D6E-409C-BE32-E72D297353CC}">
                <c16:uniqueId val="{00000001-BA11-4F4A-ADBB-C2EFFC300FC7}"/>
              </c:ext>
            </c:extLst>
          </c:dPt>
          <c:dPt>
            <c:idx val="2"/>
            <c:invertIfNegative val="0"/>
            <c:bubble3D val="0"/>
            <c:spPr>
              <a:solidFill>
                <a:srgbClr val="00B050"/>
              </a:solidFill>
              <a:ln>
                <a:noFill/>
              </a:ln>
              <a:effectLst/>
            </c:spPr>
            <c:extLst>
              <c:ext xmlns:c16="http://schemas.microsoft.com/office/drawing/2014/chart" uri="{C3380CC4-5D6E-409C-BE32-E72D297353CC}">
                <c16:uniqueId val="{00000002-BA11-4F4A-ADBB-C2EFFC300FC7}"/>
              </c:ext>
            </c:extLst>
          </c:dPt>
          <c:errBars>
            <c:errBarType val="both"/>
            <c:errValType val="cust"/>
            <c:noEndCap val="0"/>
            <c:plus>
              <c:numRef>
                <c:f>Sheet1!$AA$13:$AA$15</c:f>
                <c:numCache>
                  <c:formatCode>General</c:formatCode>
                  <c:ptCount val="3"/>
                  <c:pt idx="0">
                    <c:v>25487.358786268927</c:v>
                  </c:pt>
                  <c:pt idx="1">
                    <c:v>17478.751141505094</c:v>
                  </c:pt>
                  <c:pt idx="2">
                    <c:v>15337.825421703908</c:v>
                  </c:pt>
                </c:numCache>
              </c:numRef>
            </c:plus>
            <c:minus>
              <c:numRef>
                <c:f>Sheet1!$AA$13:$AA$15</c:f>
                <c:numCache>
                  <c:formatCode>General</c:formatCode>
                  <c:ptCount val="3"/>
                  <c:pt idx="0">
                    <c:v>25487.358786268927</c:v>
                  </c:pt>
                  <c:pt idx="1">
                    <c:v>17478.751141505094</c:v>
                  </c:pt>
                  <c:pt idx="2">
                    <c:v>15337.825421703908</c:v>
                  </c:pt>
                </c:numCache>
              </c:numRef>
            </c:minus>
            <c:spPr>
              <a:noFill/>
              <a:ln w="9525" cap="flat" cmpd="sng" algn="ctr">
                <a:solidFill>
                  <a:schemeClr val="tx1">
                    <a:lumMod val="65000"/>
                    <a:lumOff val="35000"/>
                  </a:schemeClr>
                </a:solidFill>
                <a:round/>
              </a:ln>
              <a:effectLst/>
            </c:spPr>
          </c:errBars>
          <c:cat>
            <c:strRef>
              <c:f>Sheet1!$Y$13:$Y$15</c:f>
              <c:strCache>
                <c:ptCount val="3"/>
                <c:pt idx="0">
                  <c:v>2/10 E. coli 1</c:v>
                </c:pt>
                <c:pt idx="1">
                  <c:v>2/10 E. coli 2</c:v>
                </c:pt>
                <c:pt idx="2">
                  <c:v>2/10 E. coli 3</c:v>
                </c:pt>
              </c:strCache>
            </c:strRef>
          </c:cat>
          <c:val>
            <c:numRef>
              <c:f>Sheet1!$Z$13:$Z$15</c:f>
              <c:numCache>
                <c:formatCode>0</c:formatCode>
                <c:ptCount val="3"/>
                <c:pt idx="0">
                  <c:v>168787.5</c:v>
                </c:pt>
                <c:pt idx="1">
                  <c:v>120319.66666666667</c:v>
                </c:pt>
                <c:pt idx="2">
                  <c:v>188270.33333333334</c:v>
                </c:pt>
              </c:numCache>
            </c:numRef>
          </c:val>
          <c:extLst>
            <c:ext xmlns:c16="http://schemas.microsoft.com/office/drawing/2014/chart" uri="{C3380CC4-5D6E-409C-BE32-E72D297353CC}">
              <c16:uniqueId val="{00000000-C8F5-4407-BE97-D62EC6054062}"/>
            </c:ext>
          </c:extLst>
        </c:ser>
        <c:dLbls>
          <c:showLegendKey val="0"/>
          <c:showVal val="0"/>
          <c:showCatName val="0"/>
          <c:showSerName val="0"/>
          <c:showPercent val="0"/>
          <c:showBubbleSize val="0"/>
        </c:dLbls>
        <c:gapWidth val="219"/>
        <c:overlap val="-27"/>
        <c:axId val="1588282704"/>
        <c:axId val="1594409104"/>
      </c:barChart>
      <c:catAx>
        <c:axId val="15882827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Sample ID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4409104"/>
        <c:crosses val="autoZero"/>
        <c:auto val="1"/>
        <c:lblAlgn val="ctr"/>
        <c:lblOffset val="100"/>
        <c:noMultiLvlLbl val="0"/>
      </c:catAx>
      <c:valAx>
        <c:axId val="1594409104"/>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Relative Luminescence Units (RLU)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8282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Ecoli_LVS_comp_chart!$B$18:$F$18</c:f>
              <c:numCache>
                <c:formatCode>General</c:formatCode>
                <c:ptCount val="5"/>
                <c:pt idx="0">
                  <c:v>149420</c:v>
                </c:pt>
                <c:pt idx="1">
                  <c:v>111823</c:v>
                </c:pt>
                <c:pt idx="2">
                  <c:v>159327</c:v>
                </c:pt>
                <c:pt idx="3">
                  <c:v>446023</c:v>
                </c:pt>
                <c:pt idx="4">
                  <c:v>2251891</c:v>
                </c:pt>
              </c:numCache>
            </c:numRef>
          </c:val>
          <c:smooth val="0"/>
          <c:extLst>
            <c:ext xmlns:c16="http://schemas.microsoft.com/office/drawing/2014/chart" uri="{C3380CC4-5D6E-409C-BE32-E72D297353CC}">
              <c16:uniqueId val="{00000000-C799-CB43-B7B5-D6A3B8F3FEC5}"/>
            </c:ext>
          </c:extLst>
        </c:ser>
        <c:ser>
          <c:idx val="1"/>
          <c:order val="1"/>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Ecoli_LVS_comp_chart!$B$19:$F$19</c:f>
              <c:numCache>
                <c:formatCode>General</c:formatCode>
                <c:ptCount val="5"/>
                <c:pt idx="0">
                  <c:v>184289</c:v>
                </c:pt>
                <c:pt idx="1">
                  <c:v>131075</c:v>
                </c:pt>
                <c:pt idx="2">
                  <c:v>194599</c:v>
                </c:pt>
                <c:pt idx="3">
                  <c:v>410929</c:v>
                </c:pt>
                <c:pt idx="4">
                  <c:v>2502589</c:v>
                </c:pt>
              </c:numCache>
            </c:numRef>
          </c:val>
          <c:smooth val="0"/>
          <c:extLst>
            <c:ext xmlns:c16="http://schemas.microsoft.com/office/drawing/2014/chart" uri="{C3380CC4-5D6E-409C-BE32-E72D297353CC}">
              <c16:uniqueId val="{00000001-C799-CB43-B7B5-D6A3B8F3FEC5}"/>
            </c:ext>
          </c:extLst>
        </c:ser>
        <c:ser>
          <c:idx val="2"/>
          <c:order val="2"/>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Ecoli_LVS_comp_chart!$B$20:$F$20</c:f>
              <c:numCache>
                <c:formatCode>General</c:formatCode>
                <c:ptCount val="5"/>
                <c:pt idx="0">
                  <c:v>209321</c:v>
                </c:pt>
                <c:pt idx="1">
                  <c:v>148322</c:v>
                </c:pt>
                <c:pt idx="2">
                  <c:v>194436</c:v>
                </c:pt>
                <c:pt idx="3">
                  <c:v>342347</c:v>
                </c:pt>
                <c:pt idx="4">
                  <c:v>1852342</c:v>
                </c:pt>
              </c:numCache>
            </c:numRef>
          </c:val>
          <c:smooth val="0"/>
          <c:extLst>
            <c:ext xmlns:c16="http://schemas.microsoft.com/office/drawing/2014/chart" uri="{C3380CC4-5D6E-409C-BE32-E72D297353CC}">
              <c16:uniqueId val="{00000002-C799-CB43-B7B5-D6A3B8F3FEC5}"/>
            </c:ext>
          </c:extLst>
        </c:ser>
        <c:ser>
          <c:idx val="3"/>
          <c:order val="3"/>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Ecoli_LVS_comp_chart!$B$21:$F$21</c:f>
              <c:numCache>
                <c:formatCode>General</c:formatCode>
                <c:ptCount val="5"/>
                <c:pt idx="0">
                  <c:v>138797</c:v>
                </c:pt>
                <c:pt idx="1">
                  <c:v>100675</c:v>
                </c:pt>
                <c:pt idx="2">
                  <c:v>190563</c:v>
                </c:pt>
                <c:pt idx="3">
                  <c:v>352828</c:v>
                </c:pt>
                <c:pt idx="4">
                  <c:v>1438992</c:v>
                </c:pt>
              </c:numCache>
            </c:numRef>
          </c:val>
          <c:smooth val="0"/>
          <c:extLst>
            <c:ext xmlns:c16="http://schemas.microsoft.com/office/drawing/2014/chart" uri="{C3380CC4-5D6E-409C-BE32-E72D297353CC}">
              <c16:uniqueId val="{00000003-C799-CB43-B7B5-D6A3B8F3FEC5}"/>
            </c:ext>
          </c:extLst>
        </c:ser>
        <c:ser>
          <c:idx val="4"/>
          <c:order val="4"/>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Ecoli_LVS_comp_chart!$B$22:$F$22</c:f>
              <c:numCache>
                <c:formatCode>General</c:formatCode>
                <c:ptCount val="5"/>
                <c:pt idx="0">
                  <c:v>160532</c:v>
                </c:pt>
                <c:pt idx="1">
                  <c:v>107486</c:v>
                </c:pt>
                <c:pt idx="2">
                  <c:v>186545</c:v>
                </c:pt>
                <c:pt idx="3">
                  <c:v>345946</c:v>
                </c:pt>
                <c:pt idx="4">
                  <c:v>1308981</c:v>
                </c:pt>
              </c:numCache>
            </c:numRef>
          </c:val>
          <c:smooth val="0"/>
          <c:extLst>
            <c:ext xmlns:c16="http://schemas.microsoft.com/office/drawing/2014/chart" uri="{C3380CC4-5D6E-409C-BE32-E72D297353CC}">
              <c16:uniqueId val="{00000004-C799-CB43-B7B5-D6A3B8F3FEC5}"/>
            </c:ext>
          </c:extLst>
        </c:ser>
        <c:ser>
          <c:idx val="5"/>
          <c:order val="5"/>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Ecoli_LVS_comp_chart!$B$23:$F$23</c:f>
              <c:numCache>
                <c:formatCode>General</c:formatCode>
                <c:ptCount val="5"/>
                <c:pt idx="0">
                  <c:v>169997</c:v>
                </c:pt>
                <c:pt idx="1">
                  <c:v>122537</c:v>
                </c:pt>
                <c:pt idx="2">
                  <c:v>204152</c:v>
                </c:pt>
                <c:pt idx="3">
                  <c:v>286094</c:v>
                </c:pt>
                <c:pt idx="4">
                  <c:v>889781</c:v>
                </c:pt>
              </c:numCache>
            </c:numRef>
          </c:val>
          <c:smooth val="0"/>
          <c:extLst>
            <c:ext xmlns:c16="http://schemas.microsoft.com/office/drawing/2014/chart" uri="{C3380CC4-5D6E-409C-BE32-E72D297353CC}">
              <c16:uniqueId val="{00000005-C799-CB43-B7B5-D6A3B8F3FEC5}"/>
            </c:ext>
          </c:extLst>
        </c:ser>
        <c:ser>
          <c:idx val="6"/>
          <c:order val="6"/>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Ecoli_LVS_comp_chart!$B$24:$F$24</c:f>
              <c:numCache>
                <c:formatCode>General</c:formatCode>
                <c:ptCount val="5"/>
              </c:numCache>
            </c:numRef>
          </c:val>
          <c:smooth val="0"/>
          <c:extLst>
            <c:ext xmlns:c16="http://schemas.microsoft.com/office/drawing/2014/chart" uri="{C3380CC4-5D6E-409C-BE32-E72D297353CC}">
              <c16:uniqueId val="{00000006-C799-CB43-B7B5-D6A3B8F3FEC5}"/>
            </c:ext>
          </c:extLst>
        </c:ser>
        <c:ser>
          <c:idx val="7"/>
          <c:order val="7"/>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Ecoli_LVS_comp_chart!$B$25:$F$25</c:f>
              <c:numCache>
                <c:formatCode>General</c:formatCode>
                <c:ptCount val="5"/>
              </c:numCache>
            </c:numRef>
          </c:val>
          <c:smooth val="0"/>
          <c:extLst>
            <c:ext xmlns:c16="http://schemas.microsoft.com/office/drawing/2014/chart" uri="{C3380CC4-5D6E-409C-BE32-E72D297353CC}">
              <c16:uniqueId val="{00000007-C799-CB43-B7B5-D6A3B8F3FEC5}"/>
            </c:ext>
          </c:extLst>
        </c:ser>
        <c:ser>
          <c:idx val="8"/>
          <c:order val="8"/>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Ecoli_LVS_comp_chart!$B$26:$F$26</c:f>
              <c:numCache>
                <c:formatCode>General</c:formatCode>
                <c:ptCount val="5"/>
              </c:numCache>
            </c:numRef>
          </c:val>
          <c:smooth val="0"/>
          <c:extLst>
            <c:ext xmlns:c16="http://schemas.microsoft.com/office/drawing/2014/chart" uri="{C3380CC4-5D6E-409C-BE32-E72D297353CC}">
              <c16:uniqueId val="{00000008-C799-CB43-B7B5-D6A3B8F3FEC5}"/>
            </c:ext>
          </c:extLst>
        </c:ser>
        <c:ser>
          <c:idx val="9"/>
          <c:order val="9"/>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Ecoli_LVS_comp_chart!$B$27:$F$27</c:f>
              <c:numCache>
                <c:formatCode>General</c:formatCode>
                <c:ptCount val="5"/>
              </c:numCache>
            </c:numRef>
          </c:val>
          <c:smooth val="0"/>
          <c:extLst>
            <c:ext xmlns:c16="http://schemas.microsoft.com/office/drawing/2014/chart" uri="{C3380CC4-5D6E-409C-BE32-E72D297353CC}">
              <c16:uniqueId val="{00000009-C799-CB43-B7B5-D6A3B8F3FEC5}"/>
            </c:ext>
          </c:extLst>
        </c:ser>
        <c:ser>
          <c:idx val="10"/>
          <c:order val="10"/>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Ecoli_LVS_comp_chart!$B$28:$F$28</c:f>
              <c:numCache>
                <c:formatCode>General</c:formatCode>
                <c:ptCount val="5"/>
              </c:numCache>
            </c:numRef>
          </c:val>
          <c:smooth val="0"/>
          <c:extLst>
            <c:ext xmlns:c16="http://schemas.microsoft.com/office/drawing/2014/chart" uri="{C3380CC4-5D6E-409C-BE32-E72D297353CC}">
              <c16:uniqueId val="{0000000A-C799-CB43-B7B5-D6A3B8F3FEC5}"/>
            </c:ext>
          </c:extLst>
        </c:ser>
        <c:ser>
          <c:idx val="11"/>
          <c:order val="11"/>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Ecoli_LVS_comp_chart!$B$29:$F$29</c:f>
              <c:numCache>
                <c:formatCode>General</c:formatCode>
                <c:ptCount val="5"/>
              </c:numCache>
            </c:numRef>
          </c:val>
          <c:smooth val="0"/>
          <c:extLst>
            <c:ext xmlns:c16="http://schemas.microsoft.com/office/drawing/2014/chart" uri="{C3380CC4-5D6E-409C-BE32-E72D297353CC}">
              <c16:uniqueId val="{0000000B-C799-CB43-B7B5-D6A3B8F3FEC5}"/>
            </c:ext>
          </c:extLst>
        </c:ser>
        <c:ser>
          <c:idx val="12"/>
          <c:order val="12"/>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Ecoli_LVS_comp_chart!$B$30:$F$30</c:f>
              <c:numCache>
                <c:formatCode>General</c:formatCode>
                <c:ptCount val="5"/>
              </c:numCache>
            </c:numRef>
          </c:val>
          <c:smooth val="0"/>
          <c:extLst>
            <c:ext xmlns:c16="http://schemas.microsoft.com/office/drawing/2014/chart" uri="{C3380CC4-5D6E-409C-BE32-E72D297353CC}">
              <c16:uniqueId val="{0000000C-C799-CB43-B7B5-D6A3B8F3FEC5}"/>
            </c:ext>
          </c:extLst>
        </c:ser>
        <c:ser>
          <c:idx val="13"/>
          <c:order val="13"/>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Ecoli_LVS_comp_chart!$B$31:$F$31</c:f>
              <c:numCache>
                <c:formatCode>General</c:formatCode>
                <c:ptCount val="5"/>
              </c:numCache>
            </c:numRef>
          </c:val>
          <c:smooth val="0"/>
          <c:extLst>
            <c:ext xmlns:c16="http://schemas.microsoft.com/office/drawing/2014/chart" uri="{C3380CC4-5D6E-409C-BE32-E72D297353CC}">
              <c16:uniqueId val="{0000000D-C799-CB43-B7B5-D6A3B8F3FEC5}"/>
            </c:ext>
          </c:extLst>
        </c:ser>
        <c:ser>
          <c:idx val="14"/>
          <c:order val="14"/>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Ecoli_LVS_comp_chart!$B$32:$F$32</c:f>
              <c:numCache>
                <c:formatCode>General</c:formatCode>
                <c:ptCount val="5"/>
              </c:numCache>
            </c:numRef>
          </c:val>
          <c:smooth val="0"/>
          <c:extLst>
            <c:ext xmlns:c16="http://schemas.microsoft.com/office/drawing/2014/chart" uri="{C3380CC4-5D6E-409C-BE32-E72D297353CC}">
              <c16:uniqueId val="{0000000E-C799-CB43-B7B5-D6A3B8F3FEC5}"/>
            </c:ext>
          </c:extLst>
        </c:ser>
        <c:ser>
          <c:idx val="15"/>
          <c:order val="15"/>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Ecoli_LVS_comp_chart!$B$33:$F$33</c:f>
              <c:numCache>
                <c:formatCode>General</c:formatCode>
                <c:ptCount val="5"/>
              </c:numCache>
            </c:numRef>
          </c:val>
          <c:smooth val="0"/>
          <c:extLst>
            <c:ext xmlns:c16="http://schemas.microsoft.com/office/drawing/2014/chart" uri="{C3380CC4-5D6E-409C-BE32-E72D297353CC}">
              <c16:uniqueId val="{0000000F-C799-CB43-B7B5-D6A3B8F3FEC5}"/>
            </c:ext>
          </c:extLst>
        </c:ser>
        <c:ser>
          <c:idx val="16"/>
          <c:order val="16"/>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Ecoli_LVS_comp_chart!$B$34:$F$34</c:f>
              <c:numCache>
                <c:formatCode>General</c:formatCode>
                <c:ptCount val="5"/>
              </c:numCache>
            </c:numRef>
          </c:val>
          <c:smooth val="0"/>
          <c:extLst>
            <c:ext xmlns:c16="http://schemas.microsoft.com/office/drawing/2014/chart" uri="{C3380CC4-5D6E-409C-BE32-E72D297353CC}">
              <c16:uniqueId val="{00000010-C799-CB43-B7B5-D6A3B8F3FEC5}"/>
            </c:ext>
          </c:extLst>
        </c:ser>
        <c:ser>
          <c:idx val="17"/>
          <c:order val="17"/>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Ecoli_LVS_comp_chart!$B$35:$F$35</c:f>
              <c:numCache>
                <c:formatCode>General</c:formatCode>
                <c:ptCount val="5"/>
              </c:numCache>
            </c:numRef>
          </c:val>
          <c:smooth val="0"/>
          <c:extLst>
            <c:ext xmlns:c16="http://schemas.microsoft.com/office/drawing/2014/chart" uri="{C3380CC4-5D6E-409C-BE32-E72D297353CC}">
              <c16:uniqueId val="{00000011-C799-CB43-B7B5-D6A3B8F3FEC5}"/>
            </c:ext>
          </c:extLst>
        </c:ser>
        <c:ser>
          <c:idx val="18"/>
          <c:order val="18"/>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Ecoli_LVS_comp_chart!$B$36:$F$36</c:f>
              <c:numCache>
                <c:formatCode>General</c:formatCode>
                <c:ptCount val="5"/>
              </c:numCache>
            </c:numRef>
          </c:val>
          <c:smooth val="0"/>
          <c:extLst>
            <c:ext xmlns:c16="http://schemas.microsoft.com/office/drawing/2014/chart" uri="{C3380CC4-5D6E-409C-BE32-E72D297353CC}">
              <c16:uniqueId val="{00000012-C799-CB43-B7B5-D6A3B8F3FEC5}"/>
            </c:ext>
          </c:extLst>
        </c:ser>
        <c:ser>
          <c:idx val="19"/>
          <c:order val="19"/>
          <c:spPr>
            <a:ln>
              <a:noFill/>
            </a:ln>
          </c:spPr>
          <c:marker>
            <c:symbol val="circle"/>
            <c:size val="5"/>
            <c:spPr>
              <a:solidFill>
                <a:schemeClr val="bg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Ecoli_LVS_comp_chart!$B$37:$F$37</c:f>
              <c:numCache>
                <c:formatCode>General</c:formatCode>
                <c:ptCount val="5"/>
              </c:numCache>
            </c:numRef>
          </c:val>
          <c:smooth val="0"/>
          <c:extLst>
            <c:ext xmlns:c16="http://schemas.microsoft.com/office/drawing/2014/chart" uri="{C3380CC4-5D6E-409C-BE32-E72D297353CC}">
              <c16:uniqueId val="{00000013-C799-CB43-B7B5-D6A3B8F3FEC5}"/>
            </c:ext>
          </c:extLst>
        </c:ser>
        <c:ser>
          <c:idx val="20"/>
          <c:order val="20"/>
          <c:tx>
            <c:strRef>
              <c:f>Ecoli_LVS_comp_chart!$A$43</c:f>
              <c:strCache>
                <c:ptCount val="1"/>
                <c:pt idx="0">
                  <c:v>average</c:v>
                </c:pt>
              </c:strCache>
            </c:strRef>
          </c:tx>
          <c:spPr>
            <a:ln w="28575">
              <a:noFill/>
            </a:ln>
          </c:spPr>
          <c:marker>
            <c:symbol val="dash"/>
            <c:size val="12"/>
            <c:spPr>
              <a:solidFill>
                <a:schemeClr val="tx1"/>
              </a:solidFill>
              <a:ln>
                <a:solidFill>
                  <a:schemeClr val="tx1"/>
                </a:solidFill>
              </a:ln>
            </c:spPr>
          </c:marker>
          <c:cat>
            <c:multiLvlStrRef>
              <c:f>Ecoli_LVS_comp_chart!$B$16:$F$17</c:f>
              <c:multiLvlStrCache>
                <c:ptCount val="5"/>
                <c:lvl>
                  <c:pt idx="0">
                    <c:v>A</c:v>
                  </c:pt>
                  <c:pt idx="1">
                    <c:v>B</c:v>
                  </c:pt>
                  <c:pt idx="2">
                    <c:v>C</c:v>
                  </c:pt>
                  <c:pt idx="3">
                    <c:v>A</c:v>
                  </c:pt>
                  <c:pt idx="4">
                    <c:v>B</c:v>
                  </c:pt>
                </c:lvl>
                <c:lvl>
                  <c:pt idx="0">
                    <c:v>E. coli</c:v>
                  </c:pt>
                  <c:pt idx="3">
                    <c:v>F. tularensis</c:v>
                  </c:pt>
                </c:lvl>
              </c:multiLvlStrCache>
            </c:multiLvlStrRef>
          </c:cat>
          <c:val>
            <c:numRef>
              <c:f>Ecoli_LVS_comp_chart!$B$43:$F$43</c:f>
              <c:numCache>
                <c:formatCode>General</c:formatCode>
                <c:ptCount val="5"/>
                <c:pt idx="0">
                  <c:v>168726</c:v>
                </c:pt>
                <c:pt idx="1">
                  <c:v>120319.66666666667</c:v>
                </c:pt>
                <c:pt idx="2">
                  <c:v>188270.33333333334</c:v>
                </c:pt>
                <c:pt idx="3">
                  <c:v>364027.83333333331</c:v>
                </c:pt>
                <c:pt idx="4">
                  <c:v>1707429.3333333333</c:v>
                </c:pt>
              </c:numCache>
            </c:numRef>
          </c:val>
          <c:smooth val="0"/>
          <c:extLst>
            <c:ext xmlns:c16="http://schemas.microsoft.com/office/drawing/2014/chart" uri="{C3380CC4-5D6E-409C-BE32-E72D297353CC}">
              <c16:uniqueId val="{00000014-C799-CB43-B7B5-D6A3B8F3FEC5}"/>
            </c:ext>
          </c:extLst>
        </c:ser>
        <c:dLbls>
          <c:showLegendKey val="0"/>
          <c:showVal val="0"/>
          <c:showCatName val="0"/>
          <c:showSerName val="0"/>
          <c:showPercent val="0"/>
          <c:showBubbleSize val="0"/>
        </c:dLbls>
        <c:marker val="1"/>
        <c:smooth val="0"/>
        <c:axId val="46143744"/>
        <c:axId val="46153728"/>
      </c:lineChart>
      <c:catAx>
        <c:axId val="46143744"/>
        <c:scaling>
          <c:orientation val="minMax"/>
        </c:scaling>
        <c:delete val="0"/>
        <c:axPos val="b"/>
        <c:numFmt formatCode="General" sourceLinked="0"/>
        <c:majorTickMark val="out"/>
        <c:minorTickMark val="none"/>
        <c:tickLblPos val="nextTo"/>
        <c:spPr>
          <a:ln>
            <a:solidFill>
              <a:schemeClr val="tx1"/>
            </a:solidFill>
          </a:ln>
        </c:spPr>
        <c:txPr>
          <a:bodyPr/>
          <a:lstStyle/>
          <a:p>
            <a:pPr>
              <a:defRPr>
                <a:latin typeface="Helvetica" pitchFamily="2" charset="0"/>
              </a:defRPr>
            </a:pPr>
            <a:endParaRPr lang="en-US"/>
          </a:p>
        </c:txPr>
        <c:crossAx val="46153728"/>
        <c:crosses val="autoZero"/>
        <c:auto val="1"/>
        <c:lblAlgn val="ctr"/>
        <c:lblOffset val="100"/>
        <c:noMultiLvlLbl val="0"/>
      </c:catAx>
      <c:valAx>
        <c:axId val="46153728"/>
        <c:scaling>
          <c:orientation val="minMax"/>
        </c:scaling>
        <c:delete val="0"/>
        <c:axPos val="l"/>
        <c:title>
          <c:tx>
            <c:rich>
              <a:bodyPr/>
              <a:lstStyle/>
              <a:p>
                <a:pPr>
                  <a:defRPr sz="1400">
                    <a:latin typeface="Helvetica" pitchFamily="2" charset="0"/>
                  </a:defRPr>
                </a:pPr>
                <a:r>
                  <a:rPr lang="en-US" sz="1400">
                    <a:latin typeface="Helvetica" pitchFamily="2" charset="0"/>
                  </a:rPr>
                  <a:t>Luminescence</a:t>
                </a:r>
              </a:p>
              <a:p>
                <a:pPr>
                  <a:defRPr sz="1400">
                    <a:latin typeface="Helvetica" pitchFamily="2" charset="0"/>
                  </a:defRPr>
                </a:pPr>
                <a:r>
                  <a:rPr lang="en-US" sz="1400">
                    <a:latin typeface="Helvetica" pitchFamily="2" charset="0"/>
                  </a:rPr>
                  <a:t>(RLU)</a:t>
                </a:r>
              </a:p>
            </c:rich>
          </c:tx>
          <c:layout>
            <c:manualLayout>
              <c:xMode val="edge"/>
              <c:yMode val="edge"/>
              <c:x val="1.43540669856459E-2"/>
              <c:y val="0.32062846647633197"/>
            </c:manualLayout>
          </c:layout>
          <c:overlay val="0"/>
        </c:title>
        <c:numFmt formatCode="0.0E+00" sourceLinked="0"/>
        <c:majorTickMark val="out"/>
        <c:minorTickMark val="none"/>
        <c:tickLblPos val="nextTo"/>
        <c:spPr>
          <a:ln>
            <a:solidFill>
              <a:schemeClr val="tx1"/>
            </a:solidFill>
          </a:ln>
        </c:spPr>
        <c:txPr>
          <a:bodyPr/>
          <a:lstStyle/>
          <a:p>
            <a:pPr>
              <a:defRPr>
                <a:latin typeface="Helvetica" pitchFamily="2" charset="0"/>
              </a:defRPr>
            </a:pPr>
            <a:endParaRPr lang="en-US"/>
          </a:p>
        </c:txPr>
        <c:crossAx val="46143744"/>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en-US" sz="1400" b="0" i="0">
                <a:solidFill>
                  <a:srgbClr val="757575"/>
                </a:solidFill>
                <a:latin typeface="+mn-lt"/>
              </a:rPr>
              <a:t>nLuc Luminescence with Translation of pKR214 (T7-tul4-nLuc) by LVS Ribosomes</a:t>
            </a:r>
          </a:p>
        </c:rich>
      </c:tx>
      <c:overlay val="0"/>
    </c:title>
    <c:autoTitleDeleted val="0"/>
    <c:plotArea>
      <c:layout/>
      <c:barChart>
        <c:barDir val="col"/>
        <c:grouping val="clustered"/>
        <c:varyColors val="1"/>
        <c:ser>
          <c:idx val="0"/>
          <c:order val="0"/>
          <c:spPr>
            <a:solidFill>
              <a:srgbClr val="4472C4"/>
            </a:solidFill>
            <a:ln cmpd="sng">
              <a:solidFill>
                <a:srgbClr val="000000"/>
              </a:solidFill>
            </a:ln>
          </c:spPr>
          <c:invertIfNegative val="1"/>
          <c:errBars>
            <c:errBarType val="both"/>
            <c:errValType val="cust"/>
            <c:noEndCap val="0"/>
            <c:plus>
              <c:numRef>
                <c:f>LVS_data_240322!$W$12:$W$16</c:f>
                <c:numCache>
                  <c:formatCode>General</c:formatCode>
                  <c:ptCount val="5"/>
                  <c:pt idx="0">
                    <c:v>52731.699093935364</c:v>
                  </c:pt>
                  <c:pt idx="1">
                    <c:v>36703.883954335586</c:v>
                  </c:pt>
                  <c:pt idx="2">
                    <c:v>327950.72079353628</c:v>
                  </c:pt>
                  <c:pt idx="3">
                    <c:v>287014.58227820671</c:v>
                  </c:pt>
                  <c:pt idx="4">
                    <c:v>834.85088488903216</c:v>
                  </c:pt>
                </c:numCache>
              </c:numRef>
            </c:plus>
            <c:minus>
              <c:numRef>
                <c:f>LVS_data_240322!$W$12:$W$16</c:f>
                <c:numCache>
                  <c:formatCode>General</c:formatCode>
                  <c:ptCount val="5"/>
                  <c:pt idx="0">
                    <c:v>52731.699093935364</c:v>
                  </c:pt>
                  <c:pt idx="1">
                    <c:v>36703.883954335586</c:v>
                  </c:pt>
                  <c:pt idx="2">
                    <c:v>327950.72079353628</c:v>
                  </c:pt>
                  <c:pt idx="3">
                    <c:v>287014.58227820671</c:v>
                  </c:pt>
                  <c:pt idx="4">
                    <c:v>834.85088488903216</c:v>
                  </c:pt>
                </c:numCache>
              </c:numRef>
            </c:minus>
          </c:errBars>
          <c:cat>
            <c:strRef>
              <c:f>LVS_data_240322!$Q$12:$Q$16</c:f>
              <c:strCache>
                <c:ptCount val="5"/>
                <c:pt idx="0">
                  <c:v>3/16 LVS 2a</c:v>
                </c:pt>
                <c:pt idx="1">
                  <c:v>3/16 LVS 2b</c:v>
                </c:pt>
                <c:pt idx="2">
                  <c:v>3/16 LVS 3a</c:v>
                </c:pt>
                <c:pt idx="3">
                  <c:v>3/16 LVS 3b</c:v>
                </c:pt>
                <c:pt idx="4">
                  <c:v>No ribosomes</c:v>
                </c:pt>
              </c:strCache>
            </c:strRef>
          </c:cat>
          <c:val>
            <c:numRef>
              <c:f>LVS_data_240322!$V$12:$V$16</c:f>
              <c:numCache>
                <c:formatCode>0</c:formatCode>
                <c:ptCount val="5"/>
                <c:pt idx="0">
                  <c:v>399766.33333333331</c:v>
                </c:pt>
                <c:pt idx="1">
                  <c:v>328289.33333333331</c:v>
                </c:pt>
                <c:pt idx="2">
                  <c:v>2202274</c:v>
                </c:pt>
                <c:pt idx="3">
                  <c:v>1212584.6666666667</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3BC-3842-8D17-AFA813F02C25}"/>
            </c:ext>
          </c:extLst>
        </c:ser>
        <c:dLbls>
          <c:showLegendKey val="0"/>
          <c:showVal val="0"/>
          <c:showCatName val="0"/>
          <c:showSerName val="0"/>
          <c:showPercent val="0"/>
          <c:showBubbleSize val="0"/>
        </c:dLbls>
        <c:gapWidth val="150"/>
        <c:axId val="601062712"/>
        <c:axId val="274425089"/>
      </c:barChart>
      <c:catAx>
        <c:axId val="601062712"/>
        <c:scaling>
          <c:orientation val="minMax"/>
        </c:scaling>
        <c:delete val="0"/>
        <c:axPos val="b"/>
        <c:title>
          <c:tx>
            <c:rich>
              <a:bodyPr/>
              <a:lstStyle/>
              <a:p>
                <a:pPr lvl="0">
                  <a:defRPr sz="1000" b="0" i="0">
                    <a:solidFill>
                      <a:srgbClr val="000000"/>
                    </a:solidFill>
                    <a:latin typeface="+mn-lt"/>
                  </a:defRPr>
                </a:pPr>
                <a:r>
                  <a:rPr lang="en-US" sz="1000" b="0" i="0">
                    <a:solidFill>
                      <a:srgbClr val="000000"/>
                    </a:solidFill>
                    <a:latin typeface="+mn-lt"/>
                  </a:rPr>
                  <a:t>Samples</a:t>
                </a: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74425089"/>
        <c:crosses val="autoZero"/>
        <c:auto val="1"/>
        <c:lblAlgn val="ctr"/>
        <c:lblOffset val="100"/>
        <c:noMultiLvlLbl val="1"/>
      </c:catAx>
      <c:valAx>
        <c:axId val="274425089"/>
        <c:scaling>
          <c:orientation val="minMax"/>
          <c:min val="1"/>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en-US" sz="1000" b="0" i="0">
                    <a:solidFill>
                      <a:srgbClr val="000000"/>
                    </a:solidFill>
                    <a:latin typeface="+mn-lt"/>
                  </a:rPr>
                  <a:t>Luminescence (RLU)</a:t>
                </a:r>
              </a:p>
            </c:rich>
          </c:tx>
          <c:overlay val="0"/>
        </c:title>
        <c:numFmt formatCode="0.E+00" sourceLinked="0"/>
        <c:majorTickMark val="none"/>
        <c:minorTickMark val="none"/>
        <c:tickLblPos val="nextTo"/>
        <c:spPr>
          <a:ln/>
        </c:spPr>
        <c:txPr>
          <a:bodyPr/>
          <a:lstStyle/>
          <a:p>
            <a:pPr lvl="0">
              <a:defRPr sz="900" b="0" i="0">
                <a:solidFill>
                  <a:srgbClr val="000000"/>
                </a:solidFill>
                <a:latin typeface="+mn-lt"/>
              </a:defRPr>
            </a:pPr>
            <a:endParaRPr lang="en-US"/>
          </a:p>
        </c:txPr>
        <c:crossAx val="601062712"/>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nLuc Luminescence with Translation of pKR214 (T7-tul4-nLuc) by </a:t>
            </a:r>
            <a:r>
              <a:rPr lang="en-US" sz="1400" b="0" i="1" u="none" strike="noStrike" kern="1200" spc="0" baseline="0">
                <a:solidFill>
                  <a:sysClr val="windowText" lastClr="000000">
                    <a:lumMod val="65000"/>
                    <a:lumOff val="35000"/>
                  </a:sysClr>
                </a:solidFill>
              </a:rPr>
              <a:t>E. coli </a:t>
            </a:r>
            <a:r>
              <a:rPr lang="en-US" sz="1400" b="0" i="0" u="none" strike="noStrike" kern="1200" spc="0" baseline="0">
                <a:solidFill>
                  <a:sysClr val="windowText" lastClr="000000">
                    <a:lumMod val="65000"/>
                    <a:lumOff val="35000"/>
                  </a:sysClr>
                </a:solidFill>
              </a:rPr>
              <a:t>Ribosomes</a:t>
            </a:r>
          </a:p>
        </c:rich>
      </c:tx>
      <c:layout>
        <c:manualLayout>
          <c:xMode val="edge"/>
          <c:yMode val="edge"/>
          <c:x val="0.12121345942868252"/>
          <c:y val="2.35641249887614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Ecoli_data_240217!$V$12</c:f>
              <c:strCache>
                <c:ptCount val="1"/>
                <c:pt idx="0">
                  <c:v>Net Luminescence</c:v>
                </c:pt>
              </c:strCache>
            </c:strRef>
          </c:tx>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9CB9-4749-873C-ACD3C9637890}"/>
              </c:ext>
            </c:extLst>
          </c:dPt>
          <c:dPt>
            <c:idx val="1"/>
            <c:invertIfNegative val="0"/>
            <c:bubble3D val="0"/>
            <c:spPr>
              <a:solidFill>
                <a:srgbClr val="FF0000"/>
              </a:solidFill>
              <a:ln>
                <a:noFill/>
              </a:ln>
              <a:effectLst/>
            </c:spPr>
            <c:extLst>
              <c:ext xmlns:c16="http://schemas.microsoft.com/office/drawing/2014/chart" uri="{C3380CC4-5D6E-409C-BE32-E72D297353CC}">
                <c16:uniqueId val="{00000003-9CB9-4749-873C-ACD3C9637890}"/>
              </c:ext>
            </c:extLst>
          </c:dPt>
          <c:dPt>
            <c:idx val="2"/>
            <c:invertIfNegative val="0"/>
            <c:bubble3D val="0"/>
            <c:spPr>
              <a:solidFill>
                <a:srgbClr val="FFC000"/>
              </a:solidFill>
              <a:ln>
                <a:noFill/>
              </a:ln>
              <a:effectLst/>
            </c:spPr>
            <c:extLst>
              <c:ext xmlns:c16="http://schemas.microsoft.com/office/drawing/2014/chart" uri="{C3380CC4-5D6E-409C-BE32-E72D297353CC}">
                <c16:uniqueId val="{00000005-9CB9-4749-873C-ACD3C9637890}"/>
              </c:ext>
            </c:extLst>
          </c:dPt>
          <c:dPt>
            <c:idx val="3"/>
            <c:invertIfNegative val="0"/>
            <c:bubble3D val="0"/>
            <c:spPr>
              <a:solidFill>
                <a:srgbClr val="FFC000"/>
              </a:solidFill>
              <a:ln>
                <a:noFill/>
              </a:ln>
              <a:effectLst/>
            </c:spPr>
            <c:extLst>
              <c:ext xmlns:c16="http://schemas.microsoft.com/office/drawing/2014/chart" uri="{C3380CC4-5D6E-409C-BE32-E72D297353CC}">
                <c16:uniqueId val="{00000007-9CB9-4749-873C-ACD3C9637890}"/>
              </c:ext>
            </c:extLst>
          </c:dPt>
          <c:dPt>
            <c:idx val="4"/>
            <c:invertIfNegative val="0"/>
            <c:bubble3D val="0"/>
            <c:spPr>
              <a:solidFill>
                <a:srgbClr val="00B050"/>
              </a:solidFill>
              <a:ln>
                <a:noFill/>
              </a:ln>
              <a:effectLst/>
            </c:spPr>
            <c:extLst>
              <c:ext xmlns:c16="http://schemas.microsoft.com/office/drawing/2014/chart" uri="{C3380CC4-5D6E-409C-BE32-E72D297353CC}">
                <c16:uniqueId val="{00000009-9CB9-4749-873C-ACD3C9637890}"/>
              </c:ext>
            </c:extLst>
          </c:dPt>
          <c:dPt>
            <c:idx val="5"/>
            <c:invertIfNegative val="0"/>
            <c:bubble3D val="0"/>
            <c:spPr>
              <a:solidFill>
                <a:srgbClr val="00B050"/>
              </a:solidFill>
              <a:ln>
                <a:noFill/>
              </a:ln>
              <a:effectLst/>
            </c:spPr>
            <c:extLst>
              <c:ext xmlns:c16="http://schemas.microsoft.com/office/drawing/2014/chart" uri="{C3380CC4-5D6E-409C-BE32-E72D297353CC}">
                <c16:uniqueId val="{0000000B-9CB9-4749-873C-ACD3C9637890}"/>
              </c:ext>
            </c:extLst>
          </c:dPt>
          <c:errBars>
            <c:errBarType val="both"/>
            <c:errValType val="cust"/>
            <c:noEndCap val="0"/>
            <c:plus>
              <c:numRef>
                <c:f>Ecoli_data_240217!$W$13:$W$19</c:f>
                <c:numCache>
                  <c:formatCode>General</c:formatCode>
                  <c:ptCount val="7"/>
                  <c:pt idx="0">
                    <c:v>30084.818945773965</c:v>
                  </c:pt>
                  <c:pt idx="1">
                    <c:v>15997.064574477406</c:v>
                  </c:pt>
                  <c:pt idx="2">
                    <c:v>18258.676083805531</c:v>
                  </c:pt>
                  <c:pt idx="3">
                    <c:v>11186.8178823709</c:v>
                  </c:pt>
                  <c:pt idx="4">
                    <c:v>20317.408110616208</c:v>
                  </c:pt>
                  <c:pt idx="5">
                    <c:v>9226.8782550401811</c:v>
                  </c:pt>
                  <c:pt idx="6">
                    <c:v>474.24993410647937</c:v>
                  </c:pt>
                </c:numCache>
              </c:numRef>
            </c:plus>
            <c:minus>
              <c:numRef>
                <c:f>Ecoli_data_240217!$W$13:$W$19</c:f>
                <c:numCache>
                  <c:formatCode>General</c:formatCode>
                  <c:ptCount val="7"/>
                  <c:pt idx="0">
                    <c:v>30084.818945773965</c:v>
                  </c:pt>
                  <c:pt idx="1">
                    <c:v>15997.064574477406</c:v>
                  </c:pt>
                  <c:pt idx="2">
                    <c:v>18258.676083805531</c:v>
                  </c:pt>
                  <c:pt idx="3">
                    <c:v>11186.8178823709</c:v>
                  </c:pt>
                  <c:pt idx="4">
                    <c:v>20317.408110616208</c:v>
                  </c:pt>
                  <c:pt idx="5">
                    <c:v>9226.8782550401811</c:v>
                  </c:pt>
                  <c:pt idx="6">
                    <c:v>474.24993410647937</c:v>
                  </c:pt>
                </c:numCache>
              </c:numRef>
            </c:minus>
            <c:spPr>
              <a:noFill/>
              <a:ln w="9525" cap="flat" cmpd="sng" algn="ctr">
                <a:solidFill>
                  <a:schemeClr val="tx1">
                    <a:lumMod val="65000"/>
                    <a:lumOff val="35000"/>
                  </a:schemeClr>
                </a:solidFill>
                <a:round/>
              </a:ln>
              <a:effectLst/>
            </c:spPr>
          </c:errBars>
          <c:cat>
            <c:strRef>
              <c:f>Ecoli_data_240217!$P$13:$P$19</c:f>
              <c:strCache>
                <c:ptCount val="7"/>
                <c:pt idx="0">
                  <c:v>2/10 E. coli 1a</c:v>
                </c:pt>
                <c:pt idx="1">
                  <c:v>2/10 E. coli 1b</c:v>
                </c:pt>
                <c:pt idx="2">
                  <c:v>2/10 E. coli 2a</c:v>
                </c:pt>
                <c:pt idx="3">
                  <c:v>2/10 E. coli 2b</c:v>
                </c:pt>
                <c:pt idx="4">
                  <c:v>2/10 E. coli 3a</c:v>
                </c:pt>
                <c:pt idx="5">
                  <c:v>2/10 E. coli 3b</c:v>
                </c:pt>
                <c:pt idx="6">
                  <c:v>Negative Control</c:v>
                </c:pt>
              </c:strCache>
            </c:strRef>
          </c:cat>
          <c:val>
            <c:numRef>
              <c:f>Ecoli_data_240217!$V$13:$V$19</c:f>
              <c:numCache>
                <c:formatCode>0</c:formatCode>
                <c:ptCount val="7"/>
                <c:pt idx="0">
                  <c:v>181010</c:v>
                </c:pt>
                <c:pt idx="1">
                  <c:v>156442</c:v>
                </c:pt>
                <c:pt idx="2">
                  <c:v>130406.66666666666</c:v>
                </c:pt>
                <c:pt idx="3">
                  <c:v>110232.66666666667</c:v>
                </c:pt>
                <c:pt idx="4">
                  <c:v>182787.33333333334</c:v>
                </c:pt>
                <c:pt idx="5">
                  <c:v>193753.33333333334</c:v>
                </c:pt>
                <c:pt idx="6">
                  <c:v>0</c:v>
                </c:pt>
              </c:numCache>
            </c:numRef>
          </c:val>
          <c:extLst>
            <c:ext xmlns:c16="http://schemas.microsoft.com/office/drawing/2014/chart" uri="{C3380CC4-5D6E-409C-BE32-E72D297353CC}">
              <c16:uniqueId val="{0000000C-9CB9-4749-873C-ACD3C9637890}"/>
            </c:ext>
          </c:extLst>
        </c:ser>
        <c:dLbls>
          <c:showLegendKey val="0"/>
          <c:showVal val="0"/>
          <c:showCatName val="0"/>
          <c:showSerName val="0"/>
          <c:showPercent val="0"/>
          <c:showBubbleSize val="0"/>
        </c:dLbls>
        <c:gapWidth val="219"/>
        <c:overlap val="-27"/>
        <c:axId val="1239109807"/>
        <c:axId val="1242934431"/>
      </c:barChart>
      <c:catAx>
        <c:axId val="1239109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ID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2934431"/>
        <c:crosses val="autoZero"/>
        <c:auto val="1"/>
        <c:lblAlgn val="ctr"/>
        <c:lblOffset val="100"/>
        <c:noMultiLvlLbl val="0"/>
      </c:catAx>
      <c:valAx>
        <c:axId val="124293443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Relative Luminescence Units (RLU)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91098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nLuc Luminescence with Translation of pKR214 (T7-tul4-nLuc) by </a:t>
            </a:r>
            <a:r>
              <a:rPr lang="en-US" sz="1400" b="0" i="1" u="none" strike="noStrike" kern="1200" spc="0" baseline="0">
                <a:solidFill>
                  <a:sysClr val="windowText" lastClr="000000">
                    <a:lumMod val="65000"/>
                    <a:lumOff val="35000"/>
                  </a:sysClr>
                </a:solidFill>
              </a:rPr>
              <a:t>E. coli </a:t>
            </a:r>
            <a:r>
              <a:rPr lang="en-US" sz="1400" b="0" i="0" u="none" strike="noStrike" kern="1200" spc="0" baseline="0">
                <a:solidFill>
                  <a:sysClr val="windowText" lastClr="000000">
                    <a:lumMod val="65000"/>
                    <a:lumOff val="35000"/>
                  </a:sysClr>
                </a:solidFill>
              </a:rPr>
              <a:t>Ribosomes</a:t>
            </a:r>
          </a:p>
        </c:rich>
      </c:tx>
      <c:layout>
        <c:manualLayout>
          <c:xMode val="edge"/>
          <c:yMode val="edge"/>
          <c:x val="0.12121345942868252"/>
          <c:y val="2.35641249887614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Ecoli_data_240217!$V$12</c:f>
              <c:strCache>
                <c:ptCount val="1"/>
                <c:pt idx="0">
                  <c:v>Net Luminescence</c:v>
                </c:pt>
              </c:strCache>
            </c:strRef>
          </c:tx>
          <c:spPr>
            <a:solidFill>
              <a:srgbClr val="FF0000"/>
            </a:solidFill>
            <a:ln>
              <a:noFill/>
            </a:ln>
            <a:effectLst/>
          </c:spPr>
          <c:invertIfNegative val="0"/>
          <c:dPt>
            <c:idx val="2"/>
            <c:invertIfNegative val="0"/>
            <c:bubble3D val="0"/>
            <c:spPr>
              <a:solidFill>
                <a:srgbClr val="FFC000"/>
              </a:solidFill>
              <a:ln>
                <a:noFill/>
              </a:ln>
              <a:effectLst/>
            </c:spPr>
            <c:extLst>
              <c:ext xmlns:c16="http://schemas.microsoft.com/office/drawing/2014/chart" uri="{C3380CC4-5D6E-409C-BE32-E72D297353CC}">
                <c16:uniqueId val="{00000001-5988-4A4D-82FC-AB4F549ADF16}"/>
              </c:ext>
            </c:extLst>
          </c:dPt>
          <c:dPt>
            <c:idx val="3"/>
            <c:invertIfNegative val="0"/>
            <c:bubble3D val="0"/>
            <c:spPr>
              <a:solidFill>
                <a:srgbClr val="FFC000"/>
              </a:solidFill>
              <a:ln>
                <a:noFill/>
              </a:ln>
              <a:effectLst/>
            </c:spPr>
            <c:extLst>
              <c:ext xmlns:c16="http://schemas.microsoft.com/office/drawing/2014/chart" uri="{C3380CC4-5D6E-409C-BE32-E72D297353CC}">
                <c16:uniqueId val="{00000003-5988-4A4D-82FC-AB4F549ADF16}"/>
              </c:ext>
            </c:extLst>
          </c:dPt>
          <c:dPt>
            <c:idx val="4"/>
            <c:invertIfNegative val="0"/>
            <c:bubble3D val="0"/>
            <c:spPr>
              <a:solidFill>
                <a:srgbClr val="00B050"/>
              </a:solidFill>
              <a:ln>
                <a:noFill/>
              </a:ln>
              <a:effectLst/>
            </c:spPr>
            <c:extLst>
              <c:ext xmlns:c16="http://schemas.microsoft.com/office/drawing/2014/chart" uri="{C3380CC4-5D6E-409C-BE32-E72D297353CC}">
                <c16:uniqueId val="{00000005-5988-4A4D-82FC-AB4F549ADF16}"/>
              </c:ext>
            </c:extLst>
          </c:dPt>
          <c:dPt>
            <c:idx val="5"/>
            <c:invertIfNegative val="0"/>
            <c:bubble3D val="0"/>
            <c:spPr>
              <a:solidFill>
                <a:srgbClr val="00B050"/>
              </a:solidFill>
              <a:ln>
                <a:noFill/>
              </a:ln>
              <a:effectLst/>
            </c:spPr>
            <c:extLst>
              <c:ext xmlns:c16="http://schemas.microsoft.com/office/drawing/2014/chart" uri="{C3380CC4-5D6E-409C-BE32-E72D297353CC}">
                <c16:uniqueId val="{00000007-5988-4A4D-82FC-AB4F549ADF16}"/>
              </c:ext>
            </c:extLst>
          </c:dPt>
          <c:errBars>
            <c:errBarType val="both"/>
            <c:errValType val="cust"/>
            <c:noEndCap val="0"/>
            <c:plus>
              <c:numRef>
                <c:f>Ecoli_data_240217!$W$13:$W$19</c:f>
                <c:numCache>
                  <c:formatCode>General</c:formatCode>
                  <c:ptCount val="7"/>
                  <c:pt idx="0">
                    <c:v>30084.818945773965</c:v>
                  </c:pt>
                  <c:pt idx="1">
                    <c:v>15997.064574477406</c:v>
                  </c:pt>
                  <c:pt idx="2">
                    <c:v>18258.676083805531</c:v>
                  </c:pt>
                  <c:pt idx="3">
                    <c:v>11186.8178823709</c:v>
                  </c:pt>
                  <c:pt idx="4">
                    <c:v>20317.408110616208</c:v>
                  </c:pt>
                  <c:pt idx="5">
                    <c:v>9226.8782550401811</c:v>
                  </c:pt>
                  <c:pt idx="6">
                    <c:v>474.24993410647937</c:v>
                  </c:pt>
                </c:numCache>
              </c:numRef>
            </c:plus>
            <c:minus>
              <c:numRef>
                <c:f>Ecoli_data_240217!$W$13:$W$19</c:f>
                <c:numCache>
                  <c:formatCode>General</c:formatCode>
                  <c:ptCount val="7"/>
                  <c:pt idx="0">
                    <c:v>30084.818945773965</c:v>
                  </c:pt>
                  <c:pt idx="1">
                    <c:v>15997.064574477406</c:v>
                  </c:pt>
                  <c:pt idx="2">
                    <c:v>18258.676083805531</c:v>
                  </c:pt>
                  <c:pt idx="3">
                    <c:v>11186.8178823709</c:v>
                  </c:pt>
                  <c:pt idx="4">
                    <c:v>20317.408110616208</c:v>
                  </c:pt>
                  <c:pt idx="5">
                    <c:v>9226.8782550401811</c:v>
                  </c:pt>
                  <c:pt idx="6">
                    <c:v>474.24993410647937</c:v>
                  </c:pt>
                </c:numCache>
              </c:numRef>
            </c:minus>
            <c:spPr>
              <a:noFill/>
              <a:ln w="9525" cap="flat" cmpd="sng" algn="ctr">
                <a:solidFill>
                  <a:schemeClr val="tx1">
                    <a:lumMod val="65000"/>
                    <a:lumOff val="35000"/>
                  </a:schemeClr>
                </a:solidFill>
                <a:round/>
              </a:ln>
              <a:effectLst/>
            </c:spPr>
          </c:errBars>
          <c:cat>
            <c:strRef>
              <c:f>Ecoli_data_240217!$P$13:$P$18</c:f>
              <c:strCache>
                <c:ptCount val="6"/>
                <c:pt idx="0">
                  <c:v>2/10 E. coli 1a</c:v>
                </c:pt>
                <c:pt idx="1">
                  <c:v>2/10 E. coli 1b</c:v>
                </c:pt>
                <c:pt idx="2">
                  <c:v>2/10 E. coli 2a</c:v>
                </c:pt>
                <c:pt idx="3">
                  <c:v>2/10 E. coli 2b</c:v>
                </c:pt>
                <c:pt idx="4">
                  <c:v>2/10 E. coli 3a</c:v>
                </c:pt>
                <c:pt idx="5">
                  <c:v>2/10 E. coli 3b</c:v>
                </c:pt>
              </c:strCache>
            </c:strRef>
          </c:cat>
          <c:val>
            <c:numRef>
              <c:f>Ecoli_data_240217!$V$13:$V$18</c:f>
              <c:numCache>
                <c:formatCode>0</c:formatCode>
                <c:ptCount val="6"/>
                <c:pt idx="0">
                  <c:v>181010</c:v>
                </c:pt>
                <c:pt idx="1">
                  <c:v>156442</c:v>
                </c:pt>
                <c:pt idx="2">
                  <c:v>130406.66666666666</c:v>
                </c:pt>
                <c:pt idx="3">
                  <c:v>110232.66666666667</c:v>
                </c:pt>
                <c:pt idx="4">
                  <c:v>182787.33333333334</c:v>
                </c:pt>
                <c:pt idx="5">
                  <c:v>193753.33333333334</c:v>
                </c:pt>
              </c:numCache>
            </c:numRef>
          </c:val>
          <c:extLst>
            <c:ext xmlns:c16="http://schemas.microsoft.com/office/drawing/2014/chart" uri="{C3380CC4-5D6E-409C-BE32-E72D297353CC}">
              <c16:uniqueId val="{00000008-5988-4A4D-82FC-AB4F549ADF16}"/>
            </c:ext>
          </c:extLst>
        </c:ser>
        <c:dLbls>
          <c:showLegendKey val="0"/>
          <c:showVal val="0"/>
          <c:showCatName val="0"/>
          <c:showSerName val="0"/>
          <c:showPercent val="0"/>
          <c:showBubbleSize val="0"/>
        </c:dLbls>
        <c:gapWidth val="219"/>
        <c:overlap val="-27"/>
        <c:axId val="1239109807"/>
        <c:axId val="1242934431"/>
      </c:barChart>
      <c:catAx>
        <c:axId val="1239109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ID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2934431"/>
        <c:crosses val="autoZero"/>
        <c:auto val="1"/>
        <c:lblAlgn val="ctr"/>
        <c:lblOffset val="100"/>
        <c:noMultiLvlLbl val="0"/>
      </c:catAx>
      <c:valAx>
        <c:axId val="1242934431"/>
        <c:scaling>
          <c:logBase val="10"/>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Relative Luminescence Units (RLU)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91098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nLuc Luminescence with Translation of pKR214 (T7-tul4-nLuc) by </a:t>
            </a:r>
            <a:r>
              <a:rPr lang="en-US" sz="1400" b="0" i="1" u="none" strike="noStrike" kern="1200" spc="0" baseline="0">
                <a:solidFill>
                  <a:sysClr val="windowText" lastClr="000000">
                    <a:lumMod val="65000"/>
                    <a:lumOff val="35000"/>
                  </a:sysClr>
                </a:solidFill>
              </a:rPr>
              <a:t>E. coli </a:t>
            </a:r>
            <a:r>
              <a:rPr lang="en-US" sz="1400" b="0" i="0" u="none" strike="noStrike" kern="1200" spc="0" baseline="0">
                <a:solidFill>
                  <a:sysClr val="windowText" lastClr="000000">
                    <a:lumMod val="65000"/>
                    <a:lumOff val="35000"/>
                  </a:sysClr>
                </a:solidFill>
              </a:rPr>
              <a:t>Ribosomes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Ecoli_data_240217!$Z$12</c:f>
              <c:strCache>
                <c:ptCount val="1"/>
                <c:pt idx="0">
                  <c:v>Net Luminescence</c:v>
                </c:pt>
              </c:strCache>
            </c:strRef>
          </c:tx>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03F3-B640-B629-61F5DBC265FB}"/>
              </c:ext>
            </c:extLst>
          </c:dPt>
          <c:dPt>
            <c:idx val="1"/>
            <c:invertIfNegative val="0"/>
            <c:bubble3D val="0"/>
            <c:spPr>
              <a:solidFill>
                <a:srgbClr val="FFC000"/>
              </a:solidFill>
              <a:ln>
                <a:noFill/>
              </a:ln>
              <a:effectLst/>
            </c:spPr>
            <c:extLst>
              <c:ext xmlns:c16="http://schemas.microsoft.com/office/drawing/2014/chart" uri="{C3380CC4-5D6E-409C-BE32-E72D297353CC}">
                <c16:uniqueId val="{00000003-03F3-B640-B629-61F5DBC265FB}"/>
              </c:ext>
            </c:extLst>
          </c:dPt>
          <c:dPt>
            <c:idx val="2"/>
            <c:invertIfNegative val="0"/>
            <c:bubble3D val="0"/>
            <c:spPr>
              <a:solidFill>
                <a:srgbClr val="00B050"/>
              </a:solidFill>
              <a:ln>
                <a:noFill/>
              </a:ln>
              <a:effectLst/>
            </c:spPr>
            <c:extLst>
              <c:ext xmlns:c16="http://schemas.microsoft.com/office/drawing/2014/chart" uri="{C3380CC4-5D6E-409C-BE32-E72D297353CC}">
                <c16:uniqueId val="{00000005-03F3-B640-B629-61F5DBC265FB}"/>
              </c:ext>
            </c:extLst>
          </c:dPt>
          <c:errBars>
            <c:errBarType val="both"/>
            <c:errValType val="cust"/>
            <c:noEndCap val="0"/>
            <c:plus>
              <c:numRef>
                <c:f>Ecoli_data_240217!$AA$13:$AA$15</c:f>
                <c:numCache>
                  <c:formatCode>General</c:formatCode>
                  <c:ptCount val="3"/>
                  <c:pt idx="0">
                    <c:v>25406.238399259346</c:v>
                  </c:pt>
                  <c:pt idx="1">
                    <c:v>17478.751141505094</c:v>
                  </c:pt>
                  <c:pt idx="2">
                    <c:v>15337.825421703908</c:v>
                  </c:pt>
                </c:numCache>
              </c:numRef>
            </c:plus>
            <c:minus>
              <c:numRef>
                <c:f>Ecoli_data_240217!$AA$13:$AA$15</c:f>
                <c:numCache>
                  <c:formatCode>General</c:formatCode>
                  <c:ptCount val="3"/>
                  <c:pt idx="0">
                    <c:v>25406.238399259346</c:v>
                  </c:pt>
                  <c:pt idx="1">
                    <c:v>17478.751141505094</c:v>
                  </c:pt>
                  <c:pt idx="2">
                    <c:v>15337.825421703908</c:v>
                  </c:pt>
                </c:numCache>
              </c:numRef>
            </c:minus>
            <c:spPr>
              <a:noFill/>
              <a:ln w="9525" cap="flat" cmpd="sng" algn="ctr">
                <a:solidFill>
                  <a:schemeClr val="tx1">
                    <a:lumMod val="65000"/>
                    <a:lumOff val="35000"/>
                  </a:schemeClr>
                </a:solidFill>
                <a:round/>
              </a:ln>
              <a:effectLst/>
            </c:spPr>
          </c:errBars>
          <c:cat>
            <c:strRef>
              <c:f>Ecoli_data_240217!$Y$13:$Y$15</c:f>
              <c:strCache>
                <c:ptCount val="3"/>
                <c:pt idx="0">
                  <c:v>2/10 E. coli 1</c:v>
                </c:pt>
                <c:pt idx="1">
                  <c:v>2/10 E. coli 2</c:v>
                </c:pt>
                <c:pt idx="2">
                  <c:v>2/10 E. coli 3</c:v>
                </c:pt>
              </c:strCache>
            </c:strRef>
          </c:cat>
          <c:val>
            <c:numRef>
              <c:f>Ecoli_data_240217!$Z$13:$Z$15</c:f>
              <c:numCache>
                <c:formatCode>0</c:formatCode>
                <c:ptCount val="3"/>
                <c:pt idx="0">
                  <c:v>168726</c:v>
                </c:pt>
                <c:pt idx="1">
                  <c:v>120319.66666666667</c:v>
                </c:pt>
                <c:pt idx="2">
                  <c:v>188270.33333333334</c:v>
                </c:pt>
              </c:numCache>
            </c:numRef>
          </c:val>
          <c:extLst>
            <c:ext xmlns:c16="http://schemas.microsoft.com/office/drawing/2014/chart" uri="{C3380CC4-5D6E-409C-BE32-E72D297353CC}">
              <c16:uniqueId val="{00000006-03F3-B640-B629-61F5DBC265FB}"/>
            </c:ext>
          </c:extLst>
        </c:ser>
        <c:dLbls>
          <c:showLegendKey val="0"/>
          <c:showVal val="0"/>
          <c:showCatName val="0"/>
          <c:showSerName val="0"/>
          <c:showPercent val="0"/>
          <c:showBubbleSize val="0"/>
        </c:dLbls>
        <c:gapWidth val="219"/>
        <c:overlap val="-27"/>
        <c:axId val="1588282704"/>
        <c:axId val="1594409104"/>
      </c:barChart>
      <c:catAx>
        <c:axId val="15882827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Sample ID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4409104"/>
        <c:crosses val="autoZero"/>
        <c:auto val="1"/>
        <c:lblAlgn val="ctr"/>
        <c:lblOffset val="100"/>
        <c:noMultiLvlLbl val="0"/>
      </c:catAx>
      <c:valAx>
        <c:axId val="1594409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Relative Luminescence Units (RLU)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8282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nLuc Luminescence with Translation of pKR214 (T7-tul4-nLuc) by </a:t>
            </a:r>
            <a:r>
              <a:rPr lang="en-US" sz="1400" b="0" i="1" u="none" strike="noStrike" kern="1200" spc="0" baseline="0">
                <a:solidFill>
                  <a:sysClr val="windowText" lastClr="000000">
                    <a:lumMod val="65000"/>
                    <a:lumOff val="35000"/>
                  </a:sysClr>
                </a:solidFill>
              </a:rPr>
              <a:t>E. coli </a:t>
            </a:r>
            <a:r>
              <a:rPr lang="en-US" sz="1400" b="0" i="0" u="none" strike="noStrike" kern="1200" spc="0" baseline="0">
                <a:solidFill>
                  <a:sysClr val="windowText" lastClr="000000">
                    <a:lumMod val="65000"/>
                    <a:lumOff val="35000"/>
                  </a:sysClr>
                </a:solidFill>
              </a:rPr>
              <a:t>Ribosomes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Ecoli_data_240217!$Z$12</c:f>
              <c:strCache>
                <c:ptCount val="1"/>
                <c:pt idx="0">
                  <c:v>Net Luminescence</c:v>
                </c:pt>
              </c:strCache>
            </c:strRef>
          </c:tx>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AF-BF4A-A642-5A280E9DB950}"/>
              </c:ext>
            </c:extLst>
          </c:dPt>
          <c:dPt>
            <c:idx val="1"/>
            <c:invertIfNegative val="0"/>
            <c:bubble3D val="0"/>
            <c:spPr>
              <a:solidFill>
                <a:srgbClr val="FFC000"/>
              </a:solidFill>
              <a:ln>
                <a:noFill/>
              </a:ln>
              <a:effectLst/>
            </c:spPr>
            <c:extLst>
              <c:ext xmlns:c16="http://schemas.microsoft.com/office/drawing/2014/chart" uri="{C3380CC4-5D6E-409C-BE32-E72D297353CC}">
                <c16:uniqueId val="{00000003-EDAF-BF4A-A642-5A280E9DB950}"/>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AF-BF4A-A642-5A280E9DB950}"/>
              </c:ext>
            </c:extLst>
          </c:dPt>
          <c:errBars>
            <c:errBarType val="both"/>
            <c:errValType val="cust"/>
            <c:noEndCap val="0"/>
            <c:plus>
              <c:numRef>
                <c:f>Ecoli_data_240217!$AA$13:$AA$15</c:f>
                <c:numCache>
                  <c:formatCode>General</c:formatCode>
                  <c:ptCount val="3"/>
                  <c:pt idx="0">
                    <c:v>25406.238399259346</c:v>
                  </c:pt>
                  <c:pt idx="1">
                    <c:v>17478.751141505094</c:v>
                  </c:pt>
                  <c:pt idx="2">
                    <c:v>15337.825421703908</c:v>
                  </c:pt>
                </c:numCache>
              </c:numRef>
            </c:plus>
            <c:minus>
              <c:numRef>
                <c:f>Ecoli_data_240217!$AA$13:$AA$15</c:f>
                <c:numCache>
                  <c:formatCode>General</c:formatCode>
                  <c:ptCount val="3"/>
                  <c:pt idx="0">
                    <c:v>25406.238399259346</c:v>
                  </c:pt>
                  <c:pt idx="1">
                    <c:v>17478.751141505094</c:v>
                  </c:pt>
                  <c:pt idx="2">
                    <c:v>15337.825421703908</c:v>
                  </c:pt>
                </c:numCache>
              </c:numRef>
            </c:minus>
            <c:spPr>
              <a:noFill/>
              <a:ln w="9525" cap="flat" cmpd="sng" algn="ctr">
                <a:solidFill>
                  <a:schemeClr val="tx1">
                    <a:lumMod val="65000"/>
                    <a:lumOff val="35000"/>
                  </a:schemeClr>
                </a:solidFill>
                <a:round/>
              </a:ln>
              <a:effectLst/>
            </c:spPr>
          </c:errBars>
          <c:cat>
            <c:strRef>
              <c:f>Ecoli_data_240217!$Y$13:$Y$15</c:f>
              <c:strCache>
                <c:ptCount val="3"/>
                <c:pt idx="0">
                  <c:v>2/10 E. coli 1</c:v>
                </c:pt>
                <c:pt idx="1">
                  <c:v>2/10 E. coli 2</c:v>
                </c:pt>
                <c:pt idx="2">
                  <c:v>2/10 E. coli 3</c:v>
                </c:pt>
              </c:strCache>
            </c:strRef>
          </c:cat>
          <c:val>
            <c:numRef>
              <c:f>Ecoli_data_240217!$Z$13:$Z$15</c:f>
              <c:numCache>
                <c:formatCode>0</c:formatCode>
                <c:ptCount val="3"/>
                <c:pt idx="0">
                  <c:v>168726</c:v>
                </c:pt>
                <c:pt idx="1">
                  <c:v>120319.66666666667</c:v>
                </c:pt>
                <c:pt idx="2">
                  <c:v>188270.33333333334</c:v>
                </c:pt>
              </c:numCache>
            </c:numRef>
          </c:val>
          <c:extLst>
            <c:ext xmlns:c16="http://schemas.microsoft.com/office/drawing/2014/chart" uri="{C3380CC4-5D6E-409C-BE32-E72D297353CC}">
              <c16:uniqueId val="{00000006-EDAF-BF4A-A642-5A280E9DB950}"/>
            </c:ext>
          </c:extLst>
        </c:ser>
        <c:dLbls>
          <c:showLegendKey val="0"/>
          <c:showVal val="0"/>
          <c:showCatName val="0"/>
          <c:showSerName val="0"/>
          <c:showPercent val="0"/>
          <c:showBubbleSize val="0"/>
        </c:dLbls>
        <c:gapWidth val="219"/>
        <c:overlap val="-27"/>
        <c:axId val="1588282704"/>
        <c:axId val="1594409104"/>
      </c:barChart>
      <c:catAx>
        <c:axId val="15882827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Sample ID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4409104"/>
        <c:crosses val="autoZero"/>
        <c:auto val="1"/>
        <c:lblAlgn val="ctr"/>
        <c:lblOffset val="100"/>
        <c:noMultiLvlLbl val="0"/>
      </c:catAx>
      <c:valAx>
        <c:axId val="1594409104"/>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Relative Luminescence Units (RLU)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8282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nLuc Luminescence with Translation of pKR214 (T7-tul4-nLuc) by </a:t>
            </a:r>
            <a:r>
              <a:rPr lang="en-US" sz="1400" b="0" i="1" u="none" strike="noStrike" kern="1200" spc="0" baseline="0">
                <a:solidFill>
                  <a:sysClr val="windowText" lastClr="000000">
                    <a:lumMod val="65000"/>
                    <a:lumOff val="35000"/>
                  </a:sysClr>
                </a:solidFill>
              </a:rPr>
              <a:t>E. coli </a:t>
            </a:r>
            <a:r>
              <a:rPr lang="en-US" sz="1400" b="0" i="0" u="none" strike="noStrike" kern="1200" spc="0" baseline="0">
                <a:solidFill>
                  <a:sysClr val="windowText" lastClr="000000">
                    <a:lumMod val="65000"/>
                    <a:lumOff val="35000"/>
                  </a:sysClr>
                </a:solidFill>
              </a:rPr>
              <a:t>Ribosomes</a:t>
            </a:r>
          </a:p>
        </c:rich>
      </c:tx>
      <c:layout>
        <c:manualLayout>
          <c:xMode val="edge"/>
          <c:yMode val="edge"/>
          <c:x val="0.12121345942868252"/>
          <c:y val="2.35641249887614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Sheet1!$V$12</c:f>
              <c:strCache>
                <c:ptCount val="1"/>
                <c:pt idx="0">
                  <c:v>Net Luminescence</c:v>
                </c:pt>
              </c:strCache>
            </c:strRef>
          </c:tx>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4-071A-4220-ACDD-2BA244503F5D}"/>
              </c:ext>
            </c:extLst>
          </c:dPt>
          <c:dPt>
            <c:idx val="1"/>
            <c:invertIfNegative val="0"/>
            <c:bubble3D val="0"/>
            <c:spPr>
              <a:solidFill>
                <a:srgbClr val="FF0000"/>
              </a:solidFill>
              <a:ln>
                <a:noFill/>
              </a:ln>
              <a:effectLst/>
            </c:spPr>
            <c:extLst>
              <c:ext xmlns:c16="http://schemas.microsoft.com/office/drawing/2014/chart" uri="{C3380CC4-5D6E-409C-BE32-E72D297353CC}">
                <c16:uniqueId val="{00000005-071A-4220-ACDD-2BA244503F5D}"/>
              </c:ext>
            </c:extLst>
          </c:dPt>
          <c:dPt>
            <c:idx val="2"/>
            <c:invertIfNegative val="0"/>
            <c:bubble3D val="0"/>
            <c:spPr>
              <a:solidFill>
                <a:srgbClr val="FFC000"/>
              </a:solidFill>
              <a:ln>
                <a:noFill/>
              </a:ln>
              <a:effectLst/>
            </c:spPr>
            <c:extLst>
              <c:ext xmlns:c16="http://schemas.microsoft.com/office/drawing/2014/chart" uri="{C3380CC4-5D6E-409C-BE32-E72D297353CC}">
                <c16:uniqueId val="{00000006-071A-4220-ACDD-2BA244503F5D}"/>
              </c:ext>
            </c:extLst>
          </c:dPt>
          <c:dPt>
            <c:idx val="3"/>
            <c:invertIfNegative val="0"/>
            <c:bubble3D val="0"/>
            <c:spPr>
              <a:solidFill>
                <a:srgbClr val="FFC000"/>
              </a:solidFill>
              <a:ln>
                <a:noFill/>
              </a:ln>
              <a:effectLst/>
            </c:spPr>
            <c:extLst>
              <c:ext xmlns:c16="http://schemas.microsoft.com/office/drawing/2014/chart" uri="{C3380CC4-5D6E-409C-BE32-E72D297353CC}">
                <c16:uniqueId val="{00000007-071A-4220-ACDD-2BA244503F5D}"/>
              </c:ext>
            </c:extLst>
          </c:dPt>
          <c:dPt>
            <c:idx val="4"/>
            <c:invertIfNegative val="0"/>
            <c:bubble3D val="0"/>
            <c:spPr>
              <a:solidFill>
                <a:srgbClr val="00B050"/>
              </a:solidFill>
              <a:ln>
                <a:noFill/>
              </a:ln>
              <a:effectLst/>
            </c:spPr>
            <c:extLst>
              <c:ext xmlns:c16="http://schemas.microsoft.com/office/drawing/2014/chart" uri="{C3380CC4-5D6E-409C-BE32-E72D297353CC}">
                <c16:uniqueId val="{00000008-071A-4220-ACDD-2BA244503F5D}"/>
              </c:ext>
            </c:extLst>
          </c:dPt>
          <c:dPt>
            <c:idx val="5"/>
            <c:invertIfNegative val="0"/>
            <c:bubble3D val="0"/>
            <c:spPr>
              <a:solidFill>
                <a:srgbClr val="00B050"/>
              </a:solidFill>
              <a:ln>
                <a:noFill/>
              </a:ln>
              <a:effectLst/>
            </c:spPr>
            <c:extLst>
              <c:ext xmlns:c16="http://schemas.microsoft.com/office/drawing/2014/chart" uri="{C3380CC4-5D6E-409C-BE32-E72D297353CC}">
                <c16:uniqueId val="{00000009-071A-4220-ACDD-2BA244503F5D}"/>
              </c:ext>
            </c:extLst>
          </c:dPt>
          <c:errBars>
            <c:errBarType val="both"/>
            <c:errValType val="cust"/>
            <c:noEndCap val="0"/>
            <c:plus>
              <c:numRef>
                <c:f>Sheet1!$W$13:$W$19</c:f>
                <c:numCache>
                  <c:formatCode>General</c:formatCode>
                  <c:ptCount val="7"/>
                  <c:pt idx="0">
                    <c:v>30180.680227589306</c:v>
                  </c:pt>
                  <c:pt idx="1">
                    <c:v>15997.064574477406</c:v>
                  </c:pt>
                  <c:pt idx="2">
                    <c:v>18258.676083805531</c:v>
                  </c:pt>
                  <c:pt idx="3">
                    <c:v>11186.8178823709</c:v>
                  </c:pt>
                  <c:pt idx="4">
                    <c:v>20317.408110616208</c:v>
                  </c:pt>
                  <c:pt idx="5">
                    <c:v>9226.8782550401811</c:v>
                  </c:pt>
                  <c:pt idx="6">
                    <c:v>474.24993410647937</c:v>
                  </c:pt>
                </c:numCache>
              </c:numRef>
            </c:plus>
            <c:minus>
              <c:numRef>
                <c:f>Sheet1!$W$13:$W$19</c:f>
                <c:numCache>
                  <c:formatCode>General</c:formatCode>
                  <c:ptCount val="7"/>
                  <c:pt idx="0">
                    <c:v>30180.680227589306</c:v>
                  </c:pt>
                  <c:pt idx="1">
                    <c:v>15997.064574477406</c:v>
                  </c:pt>
                  <c:pt idx="2">
                    <c:v>18258.676083805531</c:v>
                  </c:pt>
                  <c:pt idx="3">
                    <c:v>11186.8178823709</c:v>
                  </c:pt>
                  <c:pt idx="4">
                    <c:v>20317.408110616208</c:v>
                  </c:pt>
                  <c:pt idx="5">
                    <c:v>9226.8782550401811</c:v>
                  </c:pt>
                  <c:pt idx="6">
                    <c:v>474.24993410647937</c:v>
                  </c:pt>
                </c:numCache>
              </c:numRef>
            </c:minus>
            <c:spPr>
              <a:noFill/>
              <a:ln w="9525" cap="flat" cmpd="sng" algn="ctr">
                <a:solidFill>
                  <a:schemeClr val="tx1">
                    <a:lumMod val="65000"/>
                    <a:lumOff val="35000"/>
                  </a:schemeClr>
                </a:solidFill>
                <a:round/>
              </a:ln>
              <a:effectLst/>
            </c:spPr>
          </c:errBars>
          <c:cat>
            <c:strRef>
              <c:f>Sheet1!$P$13:$P$19</c:f>
              <c:strCache>
                <c:ptCount val="7"/>
                <c:pt idx="0">
                  <c:v>2/10 E. coli 1a</c:v>
                </c:pt>
                <c:pt idx="1">
                  <c:v>2/10 E. coli 1b</c:v>
                </c:pt>
                <c:pt idx="2">
                  <c:v>2/10 E. coli 2a</c:v>
                </c:pt>
                <c:pt idx="3">
                  <c:v>2/10 E. coli 2b</c:v>
                </c:pt>
                <c:pt idx="4">
                  <c:v>2/10 E. coli 3a</c:v>
                </c:pt>
                <c:pt idx="5">
                  <c:v>2/10 E. coli 3b</c:v>
                </c:pt>
                <c:pt idx="6">
                  <c:v>Negative Control</c:v>
                </c:pt>
              </c:strCache>
            </c:strRef>
          </c:cat>
          <c:val>
            <c:numRef>
              <c:f>Sheet1!$V$13:$V$19</c:f>
              <c:numCache>
                <c:formatCode>0</c:formatCode>
                <c:ptCount val="7"/>
                <c:pt idx="0">
                  <c:v>181133</c:v>
                </c:pt>
                <c:pt idx="1">
                  <c:v>156442</c:v>
                </c:pt>
                <c:pt idx="2">
                  <c:v>130406.66666666666</c:v>
                </c:pt>
                <c:pt idx="3">
                  <c:v>110232.66666666667</c:v>
                </c:pt>
                <c:pt idx="4">
                  <c:v>182787.33333333334</c:v>
                </c:pt>
                <c:pt idx="5">
                  <c:v>193753.33333333334</c:v>
                </c:pt>
                <c:pt idx="6">
                  <c:v>0</c:v>
                </c:pt>
              </c:numCache>
            </c:numRef>
          </c:val>
          <c:extLst>
            <c:ext xmlns:c16="http://schemas.microsoft.com/office/drawing/2014/chart" uri="{C3380CC4-5D6E-409C-BE32-E72D297353CC}">
              <c16:uniqueId val="{00000000-071A-4220-ACDD-2BA244503F5D}"/>
            </c:ext>
          </c:extLst>
        </c:ser>
        <c:dLbls>
          <c:showLegendKey val="0"/>
          <c:showVal val="0"/>
          <c:showCatName val="0"/>
          <c:showSerName val="0"/>
          <c:showPercent val="0"/>
          <c:showBubbleSize val="0"/>
        </c:dLbls>
        <c:gapWidth val="219"/>
        <c:overlap val="-27"/>
        <c:axId val="1239109807"/>
        <c:axId val="1242934431"/>
      </c:barChart>
      <c:catAx>
        <c:axId val="1239109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ID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2934431"/>
        <c:crosses val="autoZero"/>
        <c:auto val="1"/>
        <c:lblAlgn val="ctr"/>
        <c:lblOffset val="100"/>
        <c:noMultiLvlLbl val="0"/>
      </c:catAx>
      <c:valAx>
        <c:axId val="124293443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Relative Luminescence Units (RLU)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91098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nLuc Luminescence with Translation of pKR214 (T7-tul4-nLuc) by </a:t>
            </a:r>
            <a:r>
              <a:rPr lang="en-US" sz="1400" b="0" i="1" u="none" strike="noStrike" kern="1200" spc="0" baseline="0">
                <a:solidFill>
                  <a:sysClr val="windowText" lastClr="000000">
                    <a:lumMod val="65000"/>
                    <a:lumOff val="35000"/>
                  </a:sysClr>
                </a:solidFill>
              </a:rPr>
              <a:t>E. coli </a:t>
            </a:r>
            <a:r>
              <a:rPr lang="en-US" sz="1400" b="0" i="0" u="none" strike="noStrike" kern="1200" spc="0" baseline="0">
                <a:solidFill>
                  <a:sysClr val="windowText" lastClr="000000">
                    <a:lumMod val="65000"/>
                    <a:lumOff val="35000"/>
                  </a:sysClr>
                </a:solidFill>
              </a:rPr>
              <a:t>Ribosomes</a:t>
            </a:r>
          </a:p>
        </c:rich>
      </c:tx>
      <c:layout>
        <c:manualLayout>
          <c:xMode val="edge"/>
          <c:yMode val="edge"/>
          <c:x val="0.12121345942868252"/>
          <c:y val="2.35641249887614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Sheet1!$V$12</c:f>
              <c:strCache>
                <c:ptCount val="1"/>
                <c:pt idx="0">
                  <c:v>Net Luminescence</c:v>
                </c:pt>
              </c:strCache>
            </c:strRef>
          </c:tx>
          <c:spPr>
            <a:solidFill>
              <a:srgbClr val="FF0000"/>
            </a:solidFill>
            <a:ln>
              <a:noFill/>
            </a:ln>
            <a:effectLst/>
          </c:spPr>
          <c:invertIfNegative val="0"/>
          <c:dPt>
            <c:idx val="2"/>
            <c:invertIfNegative val="0"/>
            <c:bubble3D val="0"/>
            <c:spPr>
              <a:solidFill>
                <a:srgbClr val="FFC000"/>
              </a:solidFill>
              <a:ln>
                <a:noFill/>
              </a:ln>
              <a:effectLst/>
            </c:spPr>
            <c:extLst>
              <c:ext xmlns:c16="http://schemas.microsoft.com/office/drawing/2014/chart" uri="{C3380CC4-5D6E-409C-BE32-E72D297353CC}">
                <c16:uniqueId val="{00000001-7E78-4907-ABCA-9D4A190B441A}"/>
              </c:ext>
            </c:extLst>
          </c:dPt>
          <c:dPt>
            <c:idx val="3"/>
            <c:invertIfNegative val="0"/>
            <c:bubble3D val="0"/>
            <c:spPr>
              <a:solidFill>
                <a:srgbClr val="FFC000"/>
              </a:solidFill>
              <a:ln>
                <a:noFill/>
              </a:ln>
              <a:effectLst/>
            </c:spPr>
            <c:extLst>
              <c:ext xmlns:c16="http://schemas.microsoft.com/office/drawing/2014/chart" uri="{C3380CC4-5D6E-409C-BE32-E72D297353CC}">
                <c16:uniqueId val="{00000002-7E78-4907-ABCA-9D4A190B441A}"/>
              </c:ext>
            </c:extLst>
          </c:dPt>
          <c:dPt>
            <c:idx val="4"/>
            <c:invertIfNegative val="0"/>
            <c:bubble3D val="0"/>
            <c:spPr>
              <a:solidFill>
                <a:srgbClr val="00B050"/>
              </a:solidFill>
              <a:ln>
                <a:noFill/>
              </a:ln>
              <a:effectLst/>
            </c:spPr>
            <c:extLst>
              <c:ext xmlns:c16="http://schemas.microsoft.com/office/drawing/2014/chart" uri="{C3380CC4-5D6E-409C-BE32-E72D297353CC}">
                <c16:uniqueId val="{00000003-7E78-4907-ABCA-9D4A190B441A}"/>
              </c:ext>
            </c:extLst>
          </c:dPt>
          <c:dPt>
            <c:idx val="5"/>
            <c:invertIfNegative val="0"/>
            <c:bubble3D val="0"/>
            <c:spPr>
              <a:solidFill>
                <a:srgbClr val="00B050"/>
              </a:solidFill>
              <a:ln>
                <a:noFill/>
              </a:ln>
              <a:effectLst/>
            </c:spPr>
            <c:extLst>
              <c:ext xmlns:c16="http://schemas.microsoft.com/office/drawing/2014/chart" uri="{C3380CC4-5D6E-409C-BE32-E72D297353CC}">
                <c16:uniqueId val="{00000004-7E78-4907-ABCA-9D4A190B441A}"/>
              </c:ext>
            </c:extLst>
          </c:dPt>
          <c:errBars>
            <c:errBarType val="both"/>
            <c:errValType val="cust"/>
            <c:noEndCap val="0"/>
            <c:plus>
              <c:numRef>
                <c:f>Sheet1!$W$13:$W$19</c:f>
                <c:numCache>
                  <c:formatCode>General</c:formatCode>
                  <c:ptCount val="7"/>
                  <c:pt idx="0">
                    <c:v>30180.680227589306</c:v>
                  </c:pt>
                  <c:pt idx="1">
                    <c:v>15997.064574477406</c:v>
                  </c:pt>
                  <c:pt idx="2">
                    <c:v>18258.676083805531</c:v>
                  </c:pt>
                  <c:pt idx="3">
                    <c:v>11186.8178823709</c:v>
                  </c:pt>
                  <c:pt idx="4">
                    <c:v>20317.408110616208</c:v>
                  </c:pt>
                  <c:pt idx="5">
                    <c:v>9226.8782550401811</c:v>
                  </c:pt>
                  <c:pt idx="6">
                    <c:v>474.24993410647937</c:v>
                  </c:pt>
                </c:numCache>
              </c:numRef>
            </c:plus>
            <c:minus>
              <c:numRef>
                <c:f>Sheet1!$W$13:$W$19</c:f>
                <c:numCache>
                  <c:formatCode>General</c:formatCode>
                  <c:ptCount val="7"/>
                  <c:pt idx="0">
                    <c:v>30180.680227589306</c:v>
                  </c:pt>
                  <c:pt idx="1">
                    <c:v>15997.064574477406</c:v>
                  </c:pt>
                  <c:pt idx="2">
                    <c:v>18258.676083805531</c:v>
                  </c:pt>
                  <c:pt idx="3">
                    <c:v>11186.8178823709</c:v>
                  </c:pt>
                  <c:pt idx="4">
                    <c:v>20317.408110616208</c:v>
                  </c:pt>
                  <c:pt idx="5">
                    <c:v>9226.8782550401811</c:v>
                  </c:pt>
                  <c:pt idx="6">
                    <c:v>474.24993410647937</c:v>
                  </c:pt>
                </c:numCache>
              </c:numRef>
            </c:minus>
            <c:spPr>
              <a:noFill/>
              <a:ln w="9525" cap="flat" cmpd="sng" algn="ctr">
                <a:solidFill>
                  <a:schemeClr val="tx1">
                    <a:lumMod val="65000"/>
                    <a:lumOff val="35000"/>
                  </a:schemeClr>
                </a:solidFill>
                <a:round/>
              </a:ln>
              <a:effectLst/>
            </c:spPr>
          </c:errBars>
          <c:cat>
            <c:strRef>
              <c:f>Sheet1!$P$13:$P$18</c:f>
              <c:strCache>
                <c:ptCount val="6"/>
                <c:pt idx="0">
                  <c:v>2/10 E. coli 1a</c:v>
                </c:pt>
                <c:pt idx="1">
                  <c:v>2/10 E. coli 1b</c:v>
                </c:pt>
                <c:pt idx="2">
                  <c:v>2/10 E. coli 2a</c:v>
                </c:pt>
                <c:pt idx="3">
                  <c:v>2/10 E. coli 2b</c:v>
                </c:pt>
                <c:pt idx="4">
                  <c:v>2/10 E. coli 3a</c:v>
                </c:pt>
                <c:pt idx="5">
                  <c:v>2/10 E. coli 3b</c:v>
                </c:pt>
              </c:strCache>
            </c:strRef>
          </c:cat>
          <c:val>
            <c:numRef>
              <c:f>Sheet1!$V$13:$V$18</c:f>
              <c:numCache>
                <c:formatCode>0</c:formatCode>
                <c:ptCount val="6"/>
                <c:pt idx="0">
                  <c:v>181133</c:v>
                </c:pt>
                <c:pt idx="1">
                  <c:v>156442</c:v>
                </c:pt>
                <c:pt idx="2">
                  <c:v>130406.66666666666</c:v>
                </c:pt>
                <c:pt idx="3">
                  <c:v>110232.66666666667</c:v>
                </c:pt>
                <c:pt idx="4">
                  <c:v>182787.33333333334</c:v>
                </c:pt>
                <c:pt idx="5">
                  <c:v>193753.33333333334</c:v>
                </c:pt>
              </c:numCache>
            </c:numRef>
          </c:val>
          <c:extLst>
            <c:ext xmlns:c16="http://schemas.microsoft.com/office/drawing/2014/chart" uri="{C3380CC4-5D6E-409C-BE32-E72D297353CC}">
              <c16:uniqueId val="{00000000-7E78-4907-ABCA-9D4A190B441A}"/>
            </c:ext>
          </c:extLst>
        </c:ser>
        <c:dLbls>
          <c:showLegendKey val="0"/>
          <c:showVal val="0"/>
          <c:showCatName val="0"/>
          <c:showSerName val="0"/>
          <c:showPercent val="0"/>
          <c:showBubbleSize val="0"/>
        </c:dLbls>
        <c:gapWidth val="219"/>
        <c:overlap val="-27"/>
        <c:axId val="1239109807"/>
        <c:axId val="1242934431"/>
      </c:barChart>
      <c:catAx>
        <c:axId val="1239109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ID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2934431"/>
        <c:crosses val="autoZero"/>
        <c:auto val="1"/>
        <c:lblAlgn val="ctr"/>
        <c:lblOffset val="100"/>
        <c:noMultiLvlLbl val="0"/>
      </c:catAx>
      <c:valAx>
        <c:axId val="1242934431"/>
        <c:scaling>
          <c:logBase val="10"/>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Relative Luminescence Units (RLU)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91098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absolute">
    <xdr:from>
      <xdr:col>18</xdr:col>
      <xdr:colOff>60325</xdr:colOff>
      <xdr:row>4</xdr:row>
      <xdr:rowOff>158750</xdr:rowOff>
    </xdr:from>
    <xdr:to>
      <xdr:col>22</xdr:col>
      <xdr:colOff>693208</xdr:colOff>
      <xdr:row>30</xdr:row>
      <xdr:rowOff>66675</xdr:rowOff>
    </xdr:to>
    <xdr:graphicFrame macro="">
      <xdr:nvGraphicFramePr>
        <xdr:cNvPr id="3" name="Chart 2">
          <a:extLst>
            <a:ext uri="{FF2B5EF4-FFF2-40B4-BE49-F238E27FC236}">
              <a16:creationId xmlns:a16="http://schemas.microsoft.com/office/drawing/2014/main" id="{BE3C154E-4CF1-714D-842D-8E5516B2D6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8</xdr:col>
      <xdr:colOff>128059</xdr:colOff>
      <xdr:row>13</xdr:row>
      <xdr:rowOff>76200</xdr:rowOff>
    </xdr:from>
    <xdr:to>
      <xdr:col>13</xdr:col>
      <xdr:colOff>656167</xdr:colOff>
      <xdr:row>40</xdr:row>
      <xdr:rowOff>152400</xdr:rowOff>
    </xdr:to>
    <xdr:graphicFrame macro="">
      <xdr:nvGraphicFramePr>
        <xdr:cNvPr id="5" name="Chart 4">
          <a:extLst>
            <a:ext uri="{FF2B5EF4-FFF2-40B4-BE49-F238E27FC236}">
              <a16:creationId xmlns:a16="http://schemas.microsoft.com/office/drawing/2014/main" id="{2C68A7E8-BD24-FA46-968E-AB5A7669C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16</xdr:col>
      <xdr:colOff>36656</xdr:colOff>
      <xdr:row>26</xdr:row>
      <xdr:rowOff>83704</xdr:rowOff>
    </xdr:from>
    <xdr:ext cx="7153275" cy="4438650"/>
    <xdr:graphicFrame macro="">
      <xdr:nvGraphicFramePr>
        <xdr:cNvPr id="2" name="Chart 1">
          <a:extLst>
            <a:ext uri="{FF2B5EF4-FFF2-40B4-BE49-F238E27FC236}">
              <a16:creationId xmlns:a16="http://schemas.microsoft.com/office/drawing/2014/main" id="{2CA0CDCB-4262-6F43-BA1F-E77FD7E622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twoCellAnchor>
    <xdr:from>
      <xdr:col>14</xdr:col>
      <xdr:colOff>224517</xdr:colOff>
      <xdr:row>19</xdr:row>
      <xdr:rowOff>80962</xdr:rowOff>
    </xdr:from>
    <xdr:to>
      <xdr:col>21</xdr:col>
      <xdr:colOff>711199</xdr:colOff>
      <xdr:row>39</xdr:row>
      <xdr:rowOff>9525</xdr:rowOff>
    </xdr:to>
    <xdr:graphicFrame macro="">
      <xdr:nvGraphicFramePr>
        <xdr:cNvPr id="2" name="Chart 1">
          <a:extLst>
            <a:ext uri="{FF2B5EF4-FFF2-40B4-BE49-F238E27FC236}">
              <a16:creationId xmlns:a16="http://schemas.microsoft.com/office/drawing/2014/main" id="{F5D9FE1B-80FC-DB4E-B6C8-4D30300C2F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290286</xdr:colOff>
      <xdr:row>20</xdr:row>
      <xdr:rowOff>43543</xdr:rowOff>
    </xdr:from>
    <xdr:to>
      <xdr:col>21</xdr:col>
      <xdr:colOff>820511</xdr:colOff>
      <xdr:row>39</xdr:row>
      <xdr:rowOff>162606</xdr:rowOff>
    </xdr:to>
    <xdr:graphicFrame macro="">
      <xdr:nvGraphicFramePr>
        <xdr:cNvPr id="3" name="Chart 2">
          <a:extLst>
            <a:ext uri="{FF2B5EF4-FFF2-40B4-BE49-F238E27FC236}">
              <a16:creationId xmlns:a16="http://schemas.microsoft.com/office/drawing/2014/main" id="{CE6CE7E2-20DE-D246-A999-023CFF456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31750</xdr:colOff>
      <xdr:row>20</xdr:row>
      <xdr:rowOff>107950</xdr:rowOff>
    </xdr:from>
    <xdr:to>
      <xdr:col>30</xdr:col>
      <xdr:colOff>254000</xdr:colOff>
      <xdr:row>40</xdr:row>
      <xdr:rowOff>0</xdr:rowOff>
    </xdr:to>
    <xdr:graphicFrame macro="">
      <xdr:nvGraphicFramePr>
        <xdr:cNvPr id="4" name="Chart 3">
          <a:extLst>
            <a:ext uri="{FF2B5EF4-FFF2-40B4-BE49-F238E27FC236}">
              <a16:creationId xmlns:a16="http://schemas.microsoft.com/office/drawing/2014/main" id="{6CBA3CA6-1F4D-5542-8913-835658B9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xdr:col>
      <xdr:colOff>31750</xdr:colOff>
      <xdr:row>19</xdr:row>
      <xdr:rowOff>171450</xdr:rowOff>
    </xdr:from>
    <xdr:to>
      <xdr:col>40</xdr:col>
      <xdr:colOff>25400</xdr:colOff>
      <xdr:row>39</xdr:row>
      <xdr:rowOff>63500</xdr:rowOff>
    </xdr:to>
    <xdr:graphicFrame macro="">
      <xdr:nvGraphicFramePr>
        <xdr:cNvPr id="5" name="Chart 4">
          <a:extLst>
            <a:ext uri="{FF2B5EF4-FFF2-40B4-BE49-F238E27FC236}">
              <a16:creationId xmlns:a16="http://schemas.microsoft.com/office/drawing/2014/main" id="{705AC9CF-F006-B34D-9A40-D8C38AF6D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142874</xdr:colOff>
      <xdr:row>20</xdr:row>
      <xdr:rowOff>80962</xdr:rowOff>
    </xdr:from>
    <xdr:to>
      <xdr:col>13</xdr:col>
      <xdr:colOff>457199</xdr:colOff>
      <xdr:row>40</xdr:row>
      <xdr:rowOff>9525</xdr:rowOff>
    </xdr:to>
    <xdr:graphicFrame macro="">
      <xdr:nvGraphicFramePr>
        <xdr:cNvPr id="2" name="Chart 1">
          <a:extLst>
            <a:ext uri="{FF2B5EF4-FFF2-40B4-BE49-F238E27FC236}">
              <a16:creationId xmlns:a16="http://schemas.microsoft.com/office/drawing/2014/main" id="{E1972463-42C3-690A-EC18-216C92D6A3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317500</xdr:colOff>
      <xdr:row>20</xdr:row>
      <xdr:rowOff>88900</xdr:rowOff>
    </xdr:from>
    <xdr:to>
      <xdr:col>21</xdr:col>
      <xdr:colOff>847725</xdr:colOff>
      <xdr:row>40</xdr:row>
      <xdr:rowOff>17463</xdr:rowOff>
    </xdr:to>
    <xdr:graphicFrame macro="">
      <xdr:nvGraphicFramePr>
        <xdr:cNvPr id="3" name="Chart 2">
          <a:extLst>
            <a:ext uri="{FF2B5EF4-FFF2-40B4-BE49-F238E27FC236}">
              <a16:creationId xmlns:a16="http://schemas.microsoft.com/office/drawing/2014/main" id="{DB410C55-4673-4FCD-A417-391CA68CFB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31750</xdr:colOff>
      <xdr:row>20</xdr:row>
      <xdr:rowOff>107950</xdr:rowOff>
    </xdr:from>
    <xdr:to>
      <xdr:col>30</xdr:col>
      <xdr:colOff>254000</xdr:colOff>
      <xdr:row>40</xdr:row>
      <xdr:rowOff>0</xdr:rowOff>
    </xdr:to>
    <xdr:graphicFrame macro="">
      <xdr:nvGraphicFramePr>
        <xdr:cNvPr id="4" name="Chart 3">
          <a:extLst>
            <a:ext uri="{FF2B5EF4-FFF2-40B4-BE49-F238E27FC236}">
              <a16:creationId xmlns:a16="http://schemas.microsoft.com/office/drawing/2014/main" id="{45BE3D27-D869-51FA-FF20-92C5FA3F65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xdr:col>
      <xdr:colOff>31750</xdr:colOff>
      <xdr:row>19</xdr:row>
      <xdr:rowOff>171450</xdr:rowOff>
    </xdr:from>
    <xdr:to>
      <xdr:col>40</xdr:col>
      <xdr:colOff>25400</xdr:colOff>
      <xdr:row>39</xdr:row>
      <xdr:rowOff>63500</xdr:rowOff>
    </xdr:to>
    <xdr:graphicFrame macro="">
      <xdr:nvGraphicFramePr>
        <xdr:cNvPr id="5" name="Chart 4">
          <a:extLst>
            <a:ext uri="{FF2B5EF4-FFF2-40B4-BE49-F238E27FC236}">
              <a16:creationId xmlns:a16="http://schemas.microsoft.com/office/drawing/2014/main" id="{4FFA6D97-2C1C-B73C-9056-F10DD18DC8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athrynramsey/Library/CloudStorage/Box-Box/UofL/Lab/Data/240322_BM_LVS_standardized.xlsx" TargetMode="External"/><Relationship Id="rId1" Type="http://schemas.openxmlformats.org/officeDocument/2006/relationships/externalLinkPath" Target="240322_BM_LVS_standardiz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2">
          <cell r="Q12" t="str">
            <v>3/16 LVS 2a</v>
          </cell>
          <cell r="V12">
            <v>399766.33333333331</v>
          </cell>
          <cell r="W12">
            <v>52731.699093935364</v>
          </cell>
        </row>
        <row r="13">
          <cell r="Q13" t="str">
            <v>3/16 LVS 2b</v>
          </cell>
          <cell r="V13">
            <v>328289.33333333331</v>
          </cell>
          <cell r="W13">
            <v>36703.883954335586</v>
          </cell>
        </row>
        <row r="14">
          <cell r="Q14" t="str">
            <v>3/16 LVS 3a</v>
          </cell>
          <cell r="V14">
            <v>2202274</v>
          </cell>
          <cell r="W14">
            <v>327950.72079353628</v>
          </cell>
        </row>
        <row r="15">
          <cell r="Q15" t="str">
            <v>3/16 LVS 3b</v>
          </cell>
          <cell r="V15">
            <v>1212584.6666666667</v>
          </cell>
          <cell r="W15">
            <v>287014.58227820671</v>
          </cell>
        </row>
        <row r="16">
          <cell r="Q16" t="str">
            <v>No ribosomes</v>
          </cell>
          <cell r="V16">
            <v>0</v>
          </cell>
          <cell r="W16">
            <v>834.85088488903216</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02770-BB27-3348-82C9-5A118C844726}">
  <dimension ref="A1:L117"/>
  <sheetViews>
    <sheetView tabSelected="1" topLeftCell="A6" zoomScale="120" zoomScaleNormal="120" workbookViewId="0">
      <selection activeCell="O18" sqref="O18"/>
    </sheetView>
  </sheetViews>
  <sheetFormatPr baseColWidth="10" defaultColWidth="11" defaultRowHeight="13" x14ac:dyDescent="0.15"/>
  <cols>
    <col min="1" max="1" width="7.1640625" style="18" customWidth="1"/>
    <col min="2" max="6" width="10.33203125" style="18" customWidth="1"/>
    <col min="7" max="7" width="7.83203125" style="18" customWidth="1"/>
    <col min="8" max="8" width="5.33203125" style="18" customWidth="1"/>
    <col min="9" max="16384" width="11" style="18"/>
  </cols>
  <sheetData>
    <row r="1" spans="1:12" x14ac:dyDescent="0.15">
      <c r="A1" s="37" t="s">
        <v>58</v>
      </c>
      <c r="B1" s="38"/>
      <c r="C1" s="38"/>
      <c r="D1" s="38"/>
      <c r="E1" s="38"/>
      <c r="F1" s="38"/>
      <c r="G1" s="38"/>
      <c r="H1" s="38"/>
      <c r="I1" s="38"/>
      <c r="J1" s="38"/>
      <c r="K1" s="38"/>
      <c r="L1" s="39"/>
    </row>
    <row r="2" spans="1:12" x14ac:dyDescent="0.15">
      <c r="A2" s="40" t="s">
        <v>59</v>
      </c>
      <c r="B2" s="41"/>
      <c r="C2" s="41"/>
      <c r="D2" s="41"/>
      <c r="E2" s="41"/>
      <c r="F2" s="41"/>
      <c r="G2" s="41"/>
      <c r="H2" s="41"/>
      <c r="I2" s="41"/>
      <c r="J2" s="41"/>
      <c r="K2" s="41"/>
      <c r="L2" s="42"/>
    </row>
    <row r="3" spans="1:12" x14ac:dyDescent="0.15">
      <c r="A3" s="43"/>
      <c r="B3" s="44"/>
      <c r="C3" s="44"/>
      <c r="D3" s="44"/>
      <c r="E3" s="44"/>
      <c r="F3" s="44"/>
      <c r="G3" s="44"/>
      <c r="H3" s="44"/>
      <c r="I3" s="44"/>
      <c r="J3" s="44"/>
      <c r="K3" s="44"/>
      <c r="L3" s="45"/>
    </row>
    <row r="4" spans="1:12" x14ac:dyDescent="0.15">
      <c r="A4" s="43"/>
      <c r="B4" s="44"/>
      <c r="C4" s="44"/>
      <c r="D4" s="44"/>
      <c r="E4" s="44"/>
      <c r="F4" s="44"/>
      <c r="G4" s="44"/>
      <c r="H4" s="44"/>
      <c r="I4" s="44"/>
      <c r="J4" s="44"/>
      <c r="K4" s="44"/>
      <c r="L4" s="45"/>
    </row>
    <row r="5" spans="1:12" x14ac:dyDescent="0.15">
      <c r="A5" s="43"/>
      <c r="B5" s="44"/>
      <c r="C5" s="44"/>
      <c r="D5" s="44"/>
      <c r="E5" s="44"/>
      <c r="F5" s="44"/>
      <c r="G5" s="44"/>
      <c r="H5" s="44"/>
      <c r="I5" s="44"/>
      <c r="J5" s="44"/>
      <c r="K5" s="44"/>
      <c r="L5" s="45"/>
    </row>
    <row r="6" spans="1:12" x14ac:dyDescent="0.15">
      <c r="A6" s="46"/>
      <c r="B6" s="47"/>
      <c r="C6" s="47"/>
      <c r="D6" s="47"/>
      <c r="E6" s="47"/>
      <c r="F6" s="47"/>
      <c r="G6" s="47"/>
      <c r="H6" s="47"/>
      <c r="I6" s="47"/>
      <c r="J6" s="47"/>
      <c r="K6" s="47"/>
      <c r="L6" s="48"/>
    </row>
    <row r="7" spans="1:12" x14ac:dyDescent="0.15">
      <c r="A7" s="19"/>
      <c r="B7" s="19"/>
      <c r="C7" s="19"/>
      <c r="D7" s="19"/>
      <c r="E7" s="19"/>
      <c r="F7" s="19"/>
      <c r="G7" s="19"/>
      <c r="H7" s="19"/>
      <c r="I7" s="19"/>
      <c r="J7" s="19"/>
      <c r="K7" s="19"/>
      <c r="L7" s="19"/>
    </row>
    <row r="8" spans="1:12" x14ac:dyDescent="0.15">
      <c r="A8" s="49" t="s">
        <v>60</v>
      </c>
      <c r="B8" s="50"/>
      <c r="C8" s="50"/>
      <c r="D8" s="50"/>
      <c r="E8" s="50"/>
      <c r="F8" s="51"/>
      <c r="G8" s="20"/>
      <c r="H8" s="19"/>
      <c r="I8" s="19"/>
      <c r="J8" s="19"/>
      <c r="K8" s="19"/>
      <c r="L8" s="19"/>
    </row>
    <row r="9" spans="1:12" x14ac:dyDescent="0.15">
      <c r="A9" s="52"/>
      <c r="B9" s="53"/>
      <c r="C9" s="53"/>
      <c r="D9" s="53"/>
      <c r="E9" s="53"/>
      <c r="F9" s="54"/>
      <c r="G9" s="20"/>
      <c r="H9" s="19"/>
      <c r="I9" s="19"/>
      <c r="J9" s="19"/>
      <c r="K9" s="19"/>
      <c r="L9" s="19"/>
    </row>
    <row r="10" spans="1:12" x14ac:dyDescent="0.15">
      <c r="A10" s="52"/>
      <c r="B10" s="53"/>
      <c r="C10" s="53"/>
      <c r="D10" s="53"/>
      <c r="E10" s="53"/>
      <c r="F10" s="54"/>
      <c r="G10" s="20"/>
      <c r="H10" s="19"/>
      <c r="I10" s="19"/>
      <c r="J10" s="19"/>
      <c r="K10" s="19"/>
      <c r="L10" s="19"/>
    </row>
    <row r="11" spans="1:12" x14ac:dyDescent="0.15">
      <c r="A11" s="52"/>
      <c r="B11" s="53"/>
      <c r="C11" s="53"/>
      <c r="D11" s="53"/>
      <c r="E11" s="53"/>
      <c r="F11" s="54"/>
      <c r="G11" s="20"/>
      <c r="H11" s="19"/>
      <c r="I11" s="19"/>
      <c r="J11" s="19"/>
      <c r="K11" s="19"/>
      <c r="L11" s="19"/>
    </row>
    <row r="12" spans="1:12" x14ac:dyDescent="0.15">
      <c r="A12" s="52"/>
      <c r="B12" s="53"/>
      <c r="C12" s="53"/>
      <c r="D12" s="53"/>
      <c r="E12" s="53"/>
      <c r="F12" s="54"/>
      <c r="G12" s="20"/>
    </row>
    <row r="13" spans="1:12" x14ac:dyDescent="0.15">
      <c r="A13" s="55"/>
      <c r="B13" s="56"/>
      <c r="C13" s="56"/>
      <c r="D13" s="56"/>
      <c r="E13" s="56"/>
      <c r="F13" s="57"/>
      <c r="G13" s="31"/>
    </row>
    <row r="15" spans="1:12" x14ac:dyDescent="0.15">
      <c r="B15" s="21" t="s">
        <v>61</v>
      </c>
    </row>
    <row r="16" spans="1:12" x14ac:dyDescent="0.15">
      <c r="B16" s="75" t="s">
        <v>101</v>
      </c>
      <c r="C16" s="75"/>
      <c r="D16" s="75"/>
      <c r="E16" s="75" t="s">
        <v>100</v>
      </c>
      <c r="F16" s="75"/>
    </row>
    <row r="17" spans="2:7" x14ac:dyDescent="0.15">
      <c r="B17" s="22" t="s">
        <v>0</v>
      </c>
      <c r="C17" s="22" t="s">
        <v>2</v>
      </c>
      <c r="D17" s="22" t="s">
        <v>3</v>
      </c>
      <c r="E17" s="22" t="s">
        <v>0</v>
      </c>
      <c r="F17" s="22" t="s">
        <v>2</v>
      </c>
      <c r="G17" s="32"/>
    </row>
    <row r="18" spans="2:7" x14ac:dyDescent="0.15">
      <c r="B18" s="23">
        <v>149420</v>
      </c>
      <c r="C18" s="24">
        <v>111823</v>
      </c>
      <c r="D18" s="25">
        <v>159327</v>
      </c>
      <c r="E18" s="26">
        <v>446023</v>
      </c>
      <c r="F18" s="27">
        <v>2251891</v>
      </c>
      <c r="G18" s="30"/>
    </row>
    <row r="19" spans="2:7" x14ac:dyDescent="0.15">
      <c r="B19" s="23">
        <v>184289</v>
      </c>
      <c r="C19" s="24">
        <v>131075</v>
      </c>
      <c r="D19" s="25">
        <v>194599</v>
      </c>
      <c r="E19" s="26">
        <v>410929</v>
      </c>
      <c r="F19" s="27">
        <v>2502589</v>
      </c>
      <c r="G19" s="30"/>
    </row>
    <row r="20" spans="2:7" x14ac:dyDescent="0.15">
      <c r="B20" s="23">
        <v>209321</v>
      </c>
      <c r="C20" s="24">
        <v>148322</v>
      </c>
      <c r="D20" s="25">
        <v>194436</v>
      </c>
      <c r="E20" s="26">
        <v>342347</v>
      </c>
      <c r="F20" s="27">
        <v>1852342</v>
      </c>
      <c r="G20" s="30"/>
    </row>
    <row r="21" spans="2:7" x14ac:dyDescent="0.15">
      <c r="B21" s="23">
        <v>138797</v>
      </c>
      <c r="C21" s="24">
        <v>100675</v>
      </c>
      <c r="D21" s="25">
        <v>190563</v>
      </c>
      <c r="E21" s="26">
        <v>352828</v>
      </c>
      <c r="F21" s="27">
        <v>1438992</v>
      </c>
      <c r="G21" s="30"/>
    </row>
    <row r="22" spans="2:7" x14ac:dyDescent="0.15">
      <c r="B22" s="23">
        <v>160532</v>
      </c>
      <c r="C22" s="24">
        <v>107486</v>
      </c>
      <c r="D22" s="25">
        <v>186545</v>
      </c>
      <c r="E22" s="26">
        <v>345946</v>
      </c>
      <c r="F22" s="27">
        <v>1308981</v>
      </c>
      <c r="G22" s="30"/>
    </row>
    <row r="23" spans="2:7" x14ac:dyDescent="0.15">
      <c r="B23" s="23">
        <v>169997</v>
      </c>
      <c r="C23" s="24">
        <v>122537</v>
      </c>
      <c r="D23" s="25">
        <v>204152</v>
      </c>
      <c r="E23" s="26">
        <v>286094</v>
      </c>
      <c r="F23" s="27">
        <v>889781</v>
      </c>
      <c r="G23" s="30"/>
    </row>
    <row r="24" spans="2:7" x14ac:dyDescent="0.15">
      <c r="B24" s="23"/>
      <c r="C24" s="24"/>
      <c r="D24" s="25"/>
      <c r="E24" s="26"/>
      <c r="F24" s="27"/>
      <c r="G24" s="30"/>
    </row>
    <row r="25" spans="2:7" x14ac:dyDescent="0.15">
      <c r="B25" s="23"/>
      <c r="C25" s="24"/>
      <c r="D25" s="25"/>
      <c r="E25" s="26"/>
      <c r="F25" s="27"/>
      <c r="G25" s="30"/>
    </row>
    <row r="26" spans="2:7" x14ac:dyDescent="0.15">
      <c r="B26" s="23"/>
      <c r="C26" s="24"/>
      <c r="D26" s="25"/>
      <c r="E26" s="26"/>
      <c r="F26" s="27"/>
      <c r="G26" s="30"/>
    </row>
    <row r="27" spans="2:7" x14ac:dyDescent="0.15">
      <c r="B27" s="23"/>
      <c r="C27" s="24"/>
      <c r="D27" s="25"/>
      <c r="E27" s="26"/>
      <c r="F27" s="27"/>
      <c r="G27" s="30"/>
    </row>
    <row r="28" spans="2:7" x14ac:dyDescent="0.15">
      <c r="B28" s="23"/>
      <c r="C28" s="24"/>
      <c r="D28" s="25"/>
      <c r="E28" s="26"/>
      <c r="F28" s="27"/>
      <c r="G28" s="30"/>
    </row>
    <row r="29" spans="2:7" x14ac:dyDescent="0.15">
      <c r="B29" s="23"/>
      <c r="C29" s="24"/>
      <c r="D29" s="25"/>
      <c r="E29" s="26"/>
      <c r="F29" s="27"/>
      <c r="G29" s="30"/>
    </row>
    <row r="30" spans="2:7" x14ac:dyDescent="0.15">
      <c r="B30" s="23"/>
      <c r="C30" s="24"/>
      <c r="D30" s="25"/>
      <c r="E30" s="26"/>
      <c r="F30" s="27"/>
      <c r="G30" s="30"/>
    </row>
    <row r="31" spans="2:7" x14ac:dyDescent="0.15">
      <c r="B31" s="23"/>
      <c r="C31" s="24"/>
      <c r="D31" s="25"/>
      <c r="E31" s="26"/>
      <c r="F31" s="27"/>
      <c r="G31" s="30"/>
    </row>
    <row r="32" spans="2:7" x14ac:dyDescent="0.15">
      <c r="B32" s="23"/>
      <c r="C32" s="24"/>
      <c r="D32" s="25"/>
      <c r="E32" s="26"/>
      <c r="F32" s="27"/>
      <c r="G32" s="30"/>
    </row>
    <row r="33" spans="1:7" x14ac:dyDescent="0.15">
      <c r="B33" s="23"/>
      <c r="C33" s="24"/>
      <c r="D33" s="25"/>
      <c r="E33" s="26"/>
      <c r="F33" s="27"/>
      <c r="G33" s="30"/>
    </row>
    <row r="34" spans="1:7" x14ac:dyDescent="0.15">
      <c r="B34" s="23"/>
      <c r="C34" s="24"/>
      <c r="D34" s="25"/>
      <c r="E34" s="26"/>
      <c r="F34" s="27"/>
      <c r="G34" s="30"/>
    </row>
    <row r="35" spans="1:7" x14ac:dyDescent="0.15">
      <c r="B35" s="23"/>
      <c r="C35" s="24"/>
      <c r="D35" s="25"/>
      <c r="E35" s="26"/>
      <c r="F35" s="27"/>
      <c r="G35" s="30"/>
    </row>
    <row r="36" spans="1:7" x14ac:dyDescent="0.15">
      <c r="B36" s="23"/>
      <c r="C36" s="24"/>
      <c r="D36" s="25"/>
      <c r="E36" s="26"/>
      <c r="F36" s="27"/>
      <c r="G36" s="30"/>
    </row>
    <row r="37" spans="1:7" x14ac:dyDescent="0.15">
      <c r="B37" s="23"/>
      <c r="C37" s="24"/>
      <c r="D37" s="25"/>
      <c r="E37" s="26"/>
      <c r="F37" s="27"/>
      <c r="G37" s="30"/>
    </row>
    <row r="43" spans="1:7" x14ac:dyDescent="0.15">
      <c r="A43" s="21" t="s">
        <v>102</v>
      </c>
      <c r="B43" s="28">
        <f>AVERAGE(B18:B37)</f>
        <v>168726</v>
      </c>
      <c r="C43" s="28">
        <f t="shared" ref="C43:F43" si="0">AVERAGE(C18:C37)</f>
        <v>120319.66666666667</v>
      </c>
      <c r="D43" s="28">
        <f t="shared" si="0"/>
        <v>188270.33333333334</v>
      </c>
      <c r="E43" s="29">
        <f t="shared" si="0"/>
        <v>364027.83333333331</v>
      </c>
      <c r="F43" s="30">
        <f t="shared" si="0"/>
        <v>1707429.3333333333</v>
      </c>
      <c r="G43" s="30"/>
    </row>
    <row r="44" spans="1:7" x14ac:dyDescent="0.15">
      <c r="A44" s="18" t="s">
        <v>103</v>
      </c>
      <c r="B44" s="33">
        <f>STDEV(B18:B23)</f>
        <v>25406.238399259346</v>
      </c>
      <c r="C44" s="33">
        <f t="shared" ref="C44:F44" si="1">STDEV(C18:C23)</f>
        <v>17478.751141505094</v>
      </c>
      <c r="D44" s="33">
        <f t="shared" si="1"/>
        <v>15337.825421703908</v>
      </c>
      <c r="E44" s="33">
        <f>STDEV(E18:E23)</f>
        <v>56425.272116017972</v>
      </c>
      <c r="F44" s="33">
        <f t="shared" si="1"/>
        <v>608125.90081155626</v>
      </c>
    </row>
    <row r="46" spans="1:7" x14ac:dyDescent="0.15">
      <c r="B46" s="18">
        <f>B44/B43</f>
        <v>0.15057690219207084</v>
      </c>
      <c r="C46" s="18">
        <f>C44/C43</f>
        <v>0.14526927829619232</v>
      </c>
      <c r="D46" s="18">
        <f>D44/D43</f>
        <v>8.1467032804091497E-2</v>
      </c>
      <c r="E46" s="18">
        <f>E44/E43</f>
        <v>0.1550026315277668</v>
      </c>
      <c r="F46" s="18">
        <f>F44/F43</f>
        <v>0.35616460894714802</v>
      </c>
    </row>
    <row r="50" spans="2:5" x14ac:dyDescent="0.15">
      <c r="C50" s="18">
        <f>AVERAGE(B43:D43)</f>
        <v>159105.33333333334</v>
      </c>
      <c r="E50" s="18">
        <f>AVERAGE(E18:F23)</f>
        <v>1035728.5833333334</v>
      </c>
    </row>
    <row r="51" spans="2:5" x14ac:dyDescent="0.15">
      <c r="C51" s="18">
        <f>STDEV(B18:D23)</f>
        <v>34823.975213163969</v>
      </c>
      <c r="E51" s="18">
        <f>STDEV(E18:F23)</f>
        <v>813476.67919095128</v>
      </c>
    </row>
    <row r="53" spans="2:5" x14ac:dyDescent="0.15">
      <c r="C53" s="18">
        <f>C51/C50</f>
        <v>0.21887371393268171</v>
      </c>
      <c r="E53" s="18">
        <f>E51/E50</f>
        <v>0.78541491688189347</v>
      </c>
    </row>
    <row r="55" spans="2:5" x14ac:dyDescent="0.15">
      <c r="B55" s="18" t="s">
        <v>104</v>
      </c>
    </row>
    <row r="56" spans="2:5" x14ac:dyDescent="0.15">
      <c r="B56" s="18" t="s">
        <v>135</v>
      </c>
    </row>
    <row r="68" spans="1:11" x14ac:dyDescent="0.15">
      <c r="A68" s="37" t="s">
        <v>62</v>
      </c>
      <c r="B68" s="38"/>
      <c r="C68" s="38"/>
      <c r="D68" s="38"/>
      <c r="E68" s="38"/>
      <c r="F68" s="38"/>
      <c r="G68" s="38"/>
      <c r="H68" s="38"/>
      <c r="I68" s="38"/>
      <c r="J68" s="38"/>
      <c r="K68" s="39"/>
    </row>
    <row r="69" spans="1:11" x14ac:dyDescent="0.15">
      <c r="A69" s="58" t="s">
        <v>63</v>
      </c>
      <c r="B69" s="59"/>
      <c r="C69" s="59"/>
      <c r="D69" s="59"/>
      <c r="E69" s="59"/>
      <c r="F69" s="59"/>
      <c r="G69" s="59"/>
      <c r="H69" s="59"/>
      <c r="I69" s="59"/>
      <c r="J69" s="59"/>
      <c r="K69" s="60"/>
    </row>
    <row r="70" spans="1:11" x14ac:dyDescent="0.15">
      <c r="A70" s="34" t="s">
        <v>64</v>
      </c>
      <c r="B70" s="35"/>
      <c r="C70" s="35"/>
      <c r="D70" s="35"/>
      <c r="E70" s="35"/>
      <c r="F70" s="35"/>
      <c r="G70" s="35"/>
      <c r="H70" s="35"/>
      <c r="I70" s="35"/>
      <c r="J70" s="35"/>
      <c r="K70" s="36"/>
    </row>
    <row r="71" spans="1:11" x14ac:dyDescent="0.15">
      <c r="A71" s="34" t="s">
        <v>65</v>
      </c>
      <c r="B71" s="35"/>
      <c r="C71" s="35"/>
      <c r="D71" s="35"/>
      <c r="E71" s="35"/>
      <c r="F71" s="35"/>
      <c r="G71" s="35"/>
      <c r="H71" s="35"/>
      <c r="I71" s="35"/>
      <c r="J71" s="35"/>
      <c r="K71" s="36"/>
    </row>
    <row r="72" spans="1:11" x14ac:dyDescent="0.15">
      <c r="A72" s="34"/>
      <c r="B72" s="35"/>
      <c r="C72" s="35"/>
      <c r="D72" s="35"/>
      <c r="E72" s="35"/>
      <c r="F72" s="35"/>
      <c r="G72" s="35"/>
      <c r="H72" s="35"/>
      <c r="I72" s="35"/>
      <c r="J72" s="35"/>
      <c r="K72" s="36"/>
    </row>
    <row r="73" spans="1:11" x14ac:dyDescent="0.15">
      <c r="A73" s="34" t="s">
        <v>66</v>
      </c>
      <c r="B73" s="35"/>
      <c r="C73" s="35"/>
      <c r="D73" s="35"/>
      <c r="E73" s="35"/>
      <c r="F73" s="35"/>
      <c r="G73" s="35"/>
      <c r="H73" s="35"/>
      <c r="I73" s="35"/>
      <c r="J73" s="35"/>
      <c r="K73" s="36"/>
    </row>
    <row r="74" spans="1:11" x14ac:dyDescent="0.15">
      <c r="A74" s="34" t="s">
        <v>67</v>
      </c>
      <c r="B74" s="35"/>
      <c r="C74" s="35"/>
      <c r="D74" s="35"/>
      <c r="E74" s="35"/>
      <c r="F74" s="35"/>
      <c r="G74" s="35"/>
      <c r="H74" s="35"/>
      <c r="I74" s="35"/>
      <c r="J74" s="35"/>
      <c r="K74" s="36"/>
    </row>
    <row r="75" spans="1:11" x14ac:dyDescent="0.15">
      <c r="A75" s="34" t="s">
        <v>68</v>
      </c>
      <c r="B75" s="35"/>
      <c r="C75" s="35"/>
      <c r="D75" s="35"/>
      <c r="E75" s="35"/>
      <c r="F75" s="35"/>
      <c r="G75" s="35"/>
      <c r="H75" s="35"/>
      <c r="I75" s="35"/>
      <c r="J75" s="35"/>
      <c r="K75" s="36"/>
    </row>
    <row r="76" spans="1:11" x14ac:dyDescent="0.15">
      <c r="A76" s="34" t="s">
        <v>69</v>
      </c>
      <c r="B76" s="35"/>
      <c r="C76" s="35"/>
      <c r="D76" s="35"/>
      <c r="E76" s="35"/>
      <c r="F76" s="35"/>
      <c r="G76" s="35"/>
      <c r="H76" s="35"/>
      <c r="I76" s="35"/>
      <c r="J76" s="35"/>
      <c r="K76" s="36"/>
    </row>
    <row r="77" spans="1:11" x14ac:dyDescent="0.15">
      <c r="A77" s="34" t="s">
        <v>70</v>
      </c>
      <c r="B77" s="35"/>
      <c r="C77" s="35"/>
      <c r="D77" s="35"/>
      <c r="E77" s="35"/>
      <c r="F77" s="35"/>
      <c r="G77" s="35"/>
      <c r="H77" s="35"/>
      <c r="I77" s="35"/>
      <c r="J77" s="35"/>
      <c r="K77" s="36"/>
    </row>
    <row r="78" spans="1:11" x14ac:dyDescent="0.15">
      <c r="A78" s="34"/>
      <c r="B78" s="35"/>
      <c r="C78" s="35"/>
      <c r="D78" s="35"/>
      <c r="E78" s="35"/>
      <c r="F78" s="35"/>
      <c r="G78" s="35"/>
      <c r="H78" s="35"/>
      <c r="I78" s="35"/>
      <c r="J78" s="35"/>
      <c r="K78" s="36"/>
    </row>
    <row r="79" spans="1:11" x14ac:dyDescent="0.15">
      <c r="A79" s="34" t="s">
        <v>71</v>
      </c>
      <c r="B79" s="35"/>
      <c r="C79" s="35"/>
      <c r="D79" s="35"/>
      <c r="E79" s="35"/>
      <c r="F79" s="35"/>
      <c r="G79" s="35"/>
      <c r="H79" s="35"/>
      <c r="I79" s="35"/>
      <c r="J79" s="35"/>
      <c r="K79" s="36"/>
    </row>
    <row r="80" spans="1:11" x14ac:dyDescent="0.15">
      <c r="A80" s="34"/>
      <c r="B80" s="35"/>
      <c r="C80" s="35"/>
      <c r="D80" s="35"/>
      <c r="E80" s="35"/>
      <c r="F80" s="35"/>
      <c r="G80" s="35"/>
      <c r="H80" s="35"/>
      <c r="I80" s="35"/>
      <c r="J80" s="35"/>
      <c r="K80" s="36"/>
    </row>
    <row r="81" spans="1:11" x14ac:dyDescent="0.15">
      <c r="A81" s="61" t="s">
        <v>72</v>
      </c>
      <c r="B81" s="35"/>
      <c r="C81" s="35"/>
      <c r="D81" s="35"/>
      <c r="E81" s="35"/>
      <c r="F81" s="35"/>
      <c r="G81" s="35"/>
      <c r="H81" s="35"/>
      <c r="I81" s="35"/>
      <c r="J81" s="35"/>
      <c r="K81" s="36"/>
    </row>
    <row r="82" spans="1:11" x14ac:dyDescent="0.15">
      <c r="A82" s="34" t="s">
        <v>73</v>
      </c>
      <c r="B82" s="35"/>
      <c r="C82" s="35"/>
      <c r="D82" s="35"/>
      <c r="E82" s="35"/>
      <c r="F82" s="35"/>
      <c r="G82" s="35"/>
      <c r="H82" s="35"/>
      <c r="I82" s="35"/>
      <c r="J82" s="35"/>
      <c r="K82" s="36"/>
    </row>
    <row r="83" spans="1:11" x14ac:dyDescent="0.15">
      <c r="A83" s="34" t="s">
        <v>74</v>
      </c>
      <c r="B83" s="35"/>
      <c r="C83" s="35"/>
      <c r="D83" s="35"/>
      <c r="E83" s="35"/>
      <c r="F83" s="35"/>
      <c r="G83" s="35"/>
      <c r="H83" s="35"/>
      <c r="I83" s="35"/>
      <c r="J83" s="35"/>
      <c r="K83" s="36"/>
    </row>
    <row r="84" spans="1:11" x14ac:dyDescent="0.15">
      <c r="A84" s="34" t="s">
        <v>75</v>
      </c>
      <c r="B84" s="35"/>
      <c r="C84" s="35"/>
      <c r="D84" s="35"/>
      <c r="E84" s="35"/>
      <c r="F84" s="35"/>
      <c r="G84" s="35"/>
      <c r="H84" s="35"/>
      <c r="I84" s="35"/>
      <c r="J84" s="35"/>
      <c r="K84" s="36"/>
    </row>
    <row r="85" spans="1:11" x14ac:dyDescent="0.15">
      <c r="A85" s="34"/>
      <c r="B85" s="35"/>
      <c r="C85" s="35"/>
      <c r="D85" s="35"/>
      <c r="E85" s="35"/>
      <c r="F85" s="35"/>
      <c r="G85" s="35"/>
      <c r="H85" s="35"/>
      <c r="I85" s="35"/>
      <c r="J85" s="35"/>
      <c r="K85" s="36"/>
    </row>
    <row r="86" spans="1:11" x14ac:dyDescent="0.15">
      <c r="A86" s="34" t="s">
        <v>76</v>
      </c>
      <c r="B86" s="35"/>
      <c r="C86" s="35"/>
      <c r="D86" s="35"/>
      <c r="E86" s="35"/>
      <c r="F86" s="35"/>
      <c r="G86" s="35"/>
      <c r="H86" s="35"/>
      <c r="I86" s="35"/>
      <c r="J86" s="35"/>
      <c r="K86" s="36"/>
    </row>
    <row r="87" spans="1:11" x14ac:dyDescent="0.15">
      <c r="A87" s="34"/>
      <c r="B87" s="35"/>
      <c r="C87" s="35"/>
      <c r="D87" s="35"/>
      <c r="E87" s="35"/>
      <c r="F87" s="35"/>
      <c r="G87" s="35"/>
      <c r="H87" s="35"/>
      <c r="I87" s="35"/>
      <c r="J87" s="35"/>
      <c r="K87" s="36"/>
    </row>
    <row r="88" spans="1:11" x14ac:dyDescent="0.15">
      <c r="A88" s="34" t="s">
        <v>77</v>
      </c>
      <c r="B88" s="35"/>
      <c r="C88" s="35"/>
      <c r="D88" s="35"/>
      <c r="E88" s="35"/>
      <c r="F88" s="35"/>
      <c r="G88" s="35"/>
      <c r="H88" s="35"/>
      <c r="I88" s="35"/>
      <c r="J88" s="35"/>
      <c r="K88" s="36"/>
    </row>
    <row r="89" spans="1:11" x14ac:dyDescent="0.15">
      <c r="A89" s="34"/>
      <c r="B89" s="35"/>
      <c r="C89" s="35"/>
      <c r="D89" s="35"/>
      <c r="E89" s="35"/>
      <c r="F89" s="35"/>
      <c r="G89" s="35"/>
      <c r="H89" s="35"/>
      <c r="I89" s="35"/>
      <c r="J89" s="35"/>
      <c r="K89" s="36"/>
    </row>
    <row r="90" spans="1:11" x14ac:dyDescent="0.15">
      <c r="A90" s="63" t="s">
        <v>78</v>
      </c>
      <c r="B90" s="64"/>
      <c r="C90" s="64"/>
      <c r="D90" s="64"/>
      <c r="E90" s="64"/>
      <c r="F90" s="64"/>
      <c r="G90" s="64"/>
      <c r="H90" s="64"/>
      <c r="I90" s="64"/>
      <c r="J90" s="64"/>
      <c r="K90" s="65"/>
    </row>
    <row r="92" spans="1:11" x14ac:dyDescent="0.15">
      <c r="A92" s="66" t="s">
        <v>79</v>
      </c>
      <c r="B92" s="67"/>
      <c r="C92" s="67"/>
      <c r="D92" s="67"/>
      <c r="E92" s="67"/>
      <c r="F92" s="67"/>
      <c r="G92" s="67"/>
      <c r="H92" s="67"/>
      <c r="I92" s="67"/>
      <c r="J92" s="67"/>
      <c r="K92" s="39"/>
    </row>
    <row r="93" spans="1:11" x14ac:dyDescent="0.15">
      <c r="A93" s="68" t="s">
        <v>80</v>
      </c>
      <c r="B93" s="69"/>
      <c r="C93" s="69"/>
      <c r="D93" s="69"/>
      <c r="E93" s="69"/>
      <c r="F93" s="69"/>
      <c r="G93" s="69"/>
      <c r="H93" s="69"/>
      <c r="I93" s="69"/>
      <c r="J93" s="69"/>
      <c r="K93" s="60"/>
    </row>
    <row r="94" spans="1:11" x14ac:dyDescent="0.15">
      <c r="A94" s="70" t="s">
        <v>81</v>
      </c>
      <c r="B94" s="71"/>
      <c r="C94" s="71"/>
      <c r="D94" s="71"/>
      <c r="E94" s="71"/>
      <c r="F94" s="71"/>
      <c r="G94" s="71"/>
      <c r="H94" s="71"/>
      <c r="I94" s="71"/>
      <c r="J94" s="71"/>
      <c r="K94" s="65"/>
    </row>
    <row r="96" spans="1:11" x14ac:dyDescent="0.15">
      <c r="A96" s="72" t="s">
        <v>82</v>
      </c>
      <c r="B96" s="73"/>
      <c r="C96" s="73"/>
      <c r="D96" s="73"/>
      <c r="E96" s="73"/>
      <c r="F96" s="73"/>
      <c r="G96" s="73"/>
      <c r="H96" s="73"/>
      <c r="I96" s="73"/>
      <c r="J96" s="73"/>
      <c r="K96" s="39"/>
    </row>
    <row r="97" spans="1:11" x14ac:dyDescent="0.15">
      <c r="A97" s="76" t="s">
        <v>83</v>
      </c>
      <c r="B97" s="77"/>
      <c r="C97" s="77"/>
      <c r="D97" s="77"/>
      <c r="E97" s="77"/>
      <c r="F97" s="77"/>
      <c r="G97" s="77"/>
      <c r="H97" s="77"/>
      <c r="I97" s="77"/>
      <c r="J97" s="77"/>
      <c r="K97" s="78"/>
    </row>
    <row r="98" spans="1:11" x14ac:dyDescent="0.15">
      <c r="A98" s="79"/>
      <c r="B98" s="80"/>
      <c r="C98" s="80"/>
      <c r="D98" s="80"/>
      <c r="E98" s="80"/>
      <c r="F98" s="80"/>
      <c r="G98" s="80"/>
      <c r="H98" s="80"/>
      <c r="I98" s="80"/>
      <c r="J98" s="80"/>
      <c r="K98" s="81"/>
    </row>
    <row r="99" spans="1:11" x14ac:dyDescent="0.15">
      <c r="A99" s="79"/>
      <c r="B99" s="80"/>
      <c r="C99" s="80"/>
      <c r="D99" s="80"/>
      <c r="E99" s="80"/>
      <c r="F99" s="80"/>
      <c r="G99" s="80"/>
      <c r="H99" s="80"/>
      <c r="I99" s="80"/>
      <c r="J99" s="80"/>
      <c r="K99" s="81"/>
    </row>
    <row r="100" spans="1:11" x14ac:dyDescent="0.15">
      <c r="A100" s="79"/>
      <c r="B100" s="80"/>
      <c r="C100" s="80"/>
      <c r="D100" s="80"/>
      <c r="E100" s="80"/>
      <c r="F100" s="80"/>
      <c r="G100" s="80"/>
      <c r="H100" s="80"/>
      <c r="I100" s="80"/>
      <c r="J100" s="80"/>
      <c r="K100" s="81"/>
    </row>
    <row r="101" spans="1:11" x14ac:dyDescent="0.15">
      <c r="A101" s="46"/>
      <c r="B101" s="47"/>
      <c r="C101" s="47"/>
      <c r="D101" s="47"/>
      <c r="E101" s="47"/>
      <c r="F101" s="47"/>
      <c r="G101" s="47"/>
      <c r="H101" s="47"/>
      <c r="I101" s="47"/>
      <c r="J101" s="47"/>
      <c r="K101" s="57"/>
    </row>
    <row r="103" spans="1:11" x14ac:dyDescent="0.15">
      <c r="A103" s="82" t="s">
        <v>84</v>
      </c>
      <c r="B103" s="38"/>
      <c r="C103" s="38"/>
      <c r="D103" s="38"/>
      <c r="E103" s="38"/>
      <c r="F103" s="38"/>
      <c r="G103" s="38"/>
      <c r="H103" s="38"/>
      <c r="I103" s="38"/>
      <c r="J103" s="38"/>
      <c r="K103" s="39"/>
    </row>
    <row r="104" spans="1:11" x14ac:dyDescent="0.15">
      <c r="A104" s="62" t="s">
        <v>85</v>
      </c>
      <c r="B104" s="35"/>
      <c r="C104" s="35"/>
      <c r="D104" s="35"/>
      <c r="E104" s="35"/>
      <c r="F104" s="35"/>
      <c r="G104" s="35"/>
      <c r="H104" s="35"/>
      <c r="I104" s="35"/>
      <c r="J104" s="35"/>
      <c r="K104" s="36"/>
    </row>
    <row r="105" spans="1:11" x14ac:dyDescent="0.15">
      <c r="A105" s="62" t="s">
        <v>86</v>
      </c>
      <c r="B105" s="35"/>
      <c r="C105" s="35"/>
      <c r="D105" s="35"/>
      <c r="E105" s="35"/>
      <c r="F105" s="35"/>
      <c r="G105" s="35"/>
      <c r="H105" s="35"/>
      <c r="I105" s="35"/>
      <c r="J105" s="35"/>
      <c r="K105" s="36"/>
    </row>
    <row r="106" spans="1:11" x14ac:dyDescent="0.15">
      <c r="A106" s="62" t="s">
        <v>87</v>
      </c>
      <c r="B106" s="35"/>
      <c r="C106" s="35"/>
      <c r="D106" s="35"/>
      <c r="E106" s="35"/>
      <c r="F106" s="35"/>
      <c r="G106" s="35"/>
      <c r="H106" s="35"/>
      <c r="I106" s="35"/>
      <c r="J106" s="35"/>
      <c r="K106" s="36"/>
    </row>
    <row r="107" spans="1:11" x14ac:dyDescent="0.15">
      <c r="A107" s="62" t="s">
        <v>88</v>
      </c>
      <c r="B107" s="35"/>
      <c r="C107" s="35"/>
      <c r="D107" s="35"/>
      <c r="E107" s="35"/>
      <c r="F107" s="35"/>
      <c r="G107" s="35"/>
      <c r="H107" s="35"/>
      <c r="I107" s="35"/>
      <c r="J107" s="35"/>
      <c r="K107" s="36"/>
    </row>
    <row r="108" spans="1:11" x14ac:dyDescent="0.15">
      <c r="A108" s="62" t="s">
        <v>89</v>
      </c>
      <c r="B108" s="35"/>
      <c r="C108" s="35"/>
      <c r="D108" s="35"/>
      <c r="E108" s="35"/>
      <c r="F108" s="35"/>
      <c r="G108" s="35"/>
      <c r="H108" s="35"/>
      <c r="I108" s="35"/>
      <c r="J108" s="35"/>
      <c r="K108" s="36"/>
    </row>
    <row r="109" spans="1:11" x14ac:dyDescent="0.15">
      <c r="A109" s="62" t="s">
        <v>90</v>
      </c>
      <c r="B109" s="35"/>
      <c r="C109" s="35"/>
      <c r="D109" s="35"/>
      <c r="E109" s="35"/>
      <c r="F109" s="35"/>
      <c r="G109" s="35"/>
      <c r="H109" s="35"/>
      <c r="I109" s="35"/>
      <c r="J109" s="35"/>
      <c r="K109" s="36"/>
    </row>
    <row r="110" spans="1:11" x14ac:dyDescent="0.15">
      <c r="A110" s="62" t="s">
        <v>91</v>
      </c>
      <c r="B110" s="35"/>
      <c r="C110" s="35"/>
      <c r="D110" s="35"/>
      <c r="E110" s="35"/>
      <c r="F110" s="35"/>
      <c r="G110" s="35"/>
      <c r="H110" s="35"/>
      <c r="I110" s="35"/>
      <c r="J110" s="35"/>
      <c r="K110" s="36"/>
    </row>
    <row r="111" spans="1:11" x14ac:dyDescent="0.15">
      <c r="A111" s="62" t="s">
        <v>92</v>
      </c>
      <c r="B111" s="35"/>
      <c r="C111" s="35"/>
      <c r="D111" s="35"/>
      <c r="E111" s="35"/>
      <c r="F111" s="35"/>
      <c r="G111" s="35"/>
      <c r="H111" s="35"/>
      <c r="I111" s="35"/>
      <c r="J111" s="35"/>
      <c r="K111" s="36"/>
    </row>
    <row r="112" spans="1:11" x14ac:dyDescent="0.15">
      <c r="A112" s="62" t="s">
        <v>93</v>
      </c>
      <c r="B112" s="35"/>
      <c r="C112" s="35"/>
      <c r="D112" s="35"/>
      <c r="E112" s="35"/>
      <c r="F112" s="35"/>
      <c r="G112" s="35"/>
      <c r="H112" s="35"/>
      <c r="I112" s="35"/>
      <c r="J112" s="35"/>
      <c r="K112" s="36"/>
    </row>
    <row r="113" spans="1:11" x14ac:dyDescent="0.15">
      <c r="A113" s="62" t="s">
        <v>94</v>
      </c>
      <c r="B113" s="35"/>
      <c r="C113" s="35"/>
      <c r="D113" s="35"/>
      <c r="E113" s="35"/>
      <c r="F113" s="35"/>
      <c r="G113" s="35"/>
      <c r="H113" s="35"/>
      <c r="I113" s="35"/>
      <c r="J113" s="35"/>
      <c r="K113" s="36"/>
    </row>
    <row r="114" spans="1:11" x14ac:dyDescent="0.15">
      <c r="A114" s="62" t="s">
        <v>95</v>
      </c>
      <c r="B114" s="35"/>
      <c r="C114" s="35"/>
      <c r="D114" s="35"/>
      <c r="E114" s="35"/>
      <c r="F114" s="35"/>
      <c r="G114" s="35"/>
      <c r="H114" s="35"/>
      <c r="I114" s="35"/>
      <c r="J114" s="35"/>
      <c r="K114" s="36"/>
    </row>
    <row r="115" spans="1:11" x14ac:dyDescent="0.15">
      <c r="A115" s="62" t="s">
        <v>96</v>
      </c>
      <c r="B115" s="35"/>
      <c r="C115" s="35"/>
      <c r="D115" s="35"/>
      <c r="E115" s="35"/>
      <c r="F115" s="35"/>
      <c r="G115" s="35"/>
      <c r="H115" s="35"/>
      <c r="I115" s="35"/>
      <c r="J115" s="35"/>
      <c r="K115" s="36"/>
    </row>
    <row r="116" spans="1:11" x14ac:dyDescent="0.15">
      <c r="A116" s="62" t="s">
        <v>97</v>
      </c>
      <c r="B116" s="35"/>
      <c r="C116" s="35"/>
      <c r="D116" s="35"/>
      <c r="E116" s="35"/>
      <c r="F116" s="35"/>
      <c r="G116" s="35"/>
      <c r="H116" s="35"/>
      <c r="I116" s="35"/>
      <c r="J116" s="35"/>
      <c r="K116" s="36"/>
    </row>
    <row r="117" spans="1:11" x14ac:dyDescent="0.15">
      <c r="A117" s="74" t="s">
        <v>98</v>
      </c>
      <c r="B117" s="64"/>
      <c r="C117" s="64"/>
      <c r="D117" s="64"/>
      <c r="E117" s="64"/>
      <c r="F117" s="64"/>
      <c r="G117" s="64"/>
      <c r="H117" s="64"/>
      <c r="I117" s="64"/>
      <c r="J117" s="64"/>
      <c r="K117" s="65"/>
    </row>
  </sheetData>
  <mergeCells count="48">
    <mergeCell ref="A114:K114"/>
    <mergeCell ref="A115:K115"/>
    <mergeCell ref="A116:K116"/>
    <mergeCell ref="A117:K117"/>
    <mergeCell ref="B16:D16"/>
    <mergeCell ref="E16:F16"/>
    <mergeCell ref="A108:K108"/>
    <mergeCell ref="A109:K109"/>
    <mergeCell ref="A110:K110"/>
    <mergeCell ref="A111:K111"/>
    <mergeCell ref="A112:K112"/>
    <mergeCell ref="A113:K113"/>
    <mergeCell ref="A97:K101"/>
    <mergeCell ref="A103:K103"/>
    <mergeCell ref="A104:K104"/>
    <mergeCell ref="A105:K105"/>
    <mergeCell ref="A106:K106"/>
    <mergeCell ref="A107:K107"/>
    <mergeCell ref="A89:K89"/>
    <mergeCell ref="A90:K90"/>
    <mergeCell ref="A92:K92"/>
    <mergeCell ref="A93:K93"/>
    <mergeCell ref="A94:K94"/>
    <mergeCell ref="A96:K96"/>
    <mergeCell ref="A88:K88"/>
    <mergeCell ref="A77:K77"/>
    <mergeCell ref="A78:K78"/>
    <mergeCell ref="A79:K79"/>
    <mergeCell ref="A80:K80"/>
    <mergeCell ref="A81:K81"/>
    <mergeCell ref="A82:K82"/>
    <mergeCell ref="A83:K83"/>
    <mergeCell ref="A84:K84"/>
    <mergeCell ref="A85:K85"/>
    <mergeCell ref="A86:K86"/>
    <mergeCell ref="A87:K87"/>
    <mergeCell ref="A76:K76"/>
    <mergeCell ref="A1:L1"/>
    <mergeCell ref="A2:L6"/>
    <mergeCell ref="A8:F13"/>
    <mergeCell ref="A68:K68"/>
    <mergeCell ref="A69:K69"/>
    <mergeCell ref="A70:K70"/>
    <mergeCell ref="A71:K71"/>
    <mergeCell ref="A72:K72"/>
    <mergeCell ref="A73:K73"/>
    <mergeCell ref="A74:K74"/>
    <mergeCell ref="A75:K75"/>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7CFC0-D5C1-344E-AE9C-5B327D988D78}">
  <dimension ref="A1:W1000"/>
  <sheetViews>
    <sheetView topLeftCell="A9" zoomScale="110" zoomScaleNormal="110" workbookViewId="0">
      <selection activeCell="C39" sqref="C39"/>
    </sheetView>
  </sheetViews>
  <sheetFormatPr baseColWidth="10" defaultColWidth="14.5" defaultRowHeight="15" customHeight="1" x14ac:dyDescent="0.2"/>
  <cols>
    <col min="1" max="16" width="8.6640625" customWidth="1"/>
    <col min="17" max="17" width="28.6640625" customWidth="1"/>
    <col min="18" max="26" width="8.6640625" customWidth="1"/>
  </cols>
  <sheetData>
    <row r="1" spans="1:23" ht="14.25" customHeight="1" x14ac:dyDescent="0.2">
      <c r="A1" s="83" t="s">
        <v>105</v>
      </c>
      <c r="B1" s="84">
        <v>1</v>
      </c>
      <c r="C1" s="84">
        <v>2</v>
      </c>
      <c r="D1" s="84">
        <v>3</v>
      </c>
      <c r="E1" s="84">
        <v>4</v>
      </c>
      <c r="F1" s="84">
        <v>5</v>
      </c>
      <c r="G1" s="84">
        <v>6</v>
      </c>
      <c r="H1" s="84">
        <v>7</v>
      </c>
      <c r="I1" s="84">
        <v>8</v>
      </c>
      <c r="J1" s="84">
        <v>9</v>
      </c>
      <c r="K1" s="84">
        <v>10</v>
      </c>
      <c r="L1" s="84">
        <v>11</v>
      </c>
      <c r="M1" s="84">
        <v>12</v>
      </c>
    </row>
    <row r="2" spans="1:23" ht="14.25" customHeight="1" x14ac:dyDescent="0.2">
      <c r="A2" s="84" t="s">
        <v>0</v>
      </c>
      <c r="B2" s="85" t="s">
        <v>106</v>
      </c>
      <c r="C2" s="86"/>
      <c r="D2" s="85" t="s">
        <v>107</v>
      </c>
      <c r="E2" s="86"/>
      <c r="F2" s="87" t="s">
        <v>108</v>
      </c>
      <c r="G2" s="86"/>
      <c r="H2" s="86" t="s">
        <v>109</v>
      </c>
      <c r="I2" s="86"/>
      <c r="J2" s="86" t="s">
        <v>110</v>
      </c>
      <c r="K2" s="86"/>
      <c r="L2" s="86" t="s">
        <v>111</v>
      </c>
      <c r="M2" s="86"/>
      <c r="N2" s="88"/>
    </row>
    <row r="3" spans="1:23" ht="14.25" customHeight="1" x14ac:dyDescent="0.2">
      <c r="A3" s="84" t="s">
        <v>2</v>
      </c>
      <c r="B3" s="86"/>
      <c r="C3" s="86"/>
      <c r="D3" s="86"/>
      <c r="E3" s="86"/>
      <c r="F3" s="86"/>
      <c r="G3" s="86"/>
      <c r="H3" s="86"/>
      <c r="I3" s="86"/>
      <c r="J3" s="86"/>
      <c r="K3" s="86"/>
      <c r="L3" s="86"/>
      <c r="M3" s="86"/>
      <c r="N3" s="88"/>
    </row>
    <row r="4" spans="1:23" ht="14.25" customHeight="1" x14ac:dyDescent="0.2">
      <c r="A4" s="84" t="s">
        <v>3</v>
      </c>
      <c r="B4" s="87" t="s">
        <v>112</v>
      </c>
      <c r="C4" s="86"/>
      <c r="D4" s="87" t="s">
        <v>113</v>
      </c>
      <c r="E4" s="86"/>
      <c r="F4" s="87" t="s">
        <v>114</v>
      </c>
      <c r="G4" s="86"/>
      <c r="H4" s="86"/>
      <c r="I4" s="86"/>
      <c r="J4" s="86"/>
      <c r="K4" s="86"/>
      <c r="L4" s="86"/>
      <c r="M4" s="86"/>
      <c r="N4" s="88"/>
    </row>
    <row r="5" spans="1:23" ht="14.25" customHeight="1" x14ac:dyDescent="0.2">
      <c r="A5" s="84" t="s">
        <v>4</v>
      </c>
      <c r="B5" s="86"/>
      <c r="C5" s="86"/>
      <c r="D5" s="86"/>
      <c r="E5" s="86"/>
      <c r="F5" s="86"/>
      <c r="G5" s="86"/>
      <c r="H5" s="86"/>
      <c r="I5" s="86"/>
      <c r="J5" s="86"/>
      <c r="K5" s="86"/>
      <c r="L5" s="86"/>
      <c r="M5" s="86"/>
      <c r="N5" s="88"/>
    </row>
    <row r="6" spans="1:23" ht="14.25" customHeight="1" x14ac:dyDescent="0.2">
      <c r="A6" s="84" t="s">
        <v>5</v>
      </c>
      <c r="B6" s="89" t="s">
        <v>115</v>
      </c>
      <c r="C6" s="86"/>
      <c r="D6" s="90" t="s">
        <v>116</v>
      </c>
      <c r="E6" s="86"/>
      <c r="F6" s="91" t="s">
        <v>117</v>
      </c>
      <c r="G6" s="86"/>
      <c r="H6" s="86"/>
      <c r="I6" s="86"/>
      <c r="J6" s="86"/>
      <c r="K6" s="86"/>
      <c r="L6" s="86"/>
      <c r="M6" s="86"/>
      <c r="N6" s="88"/>
    </row>
    <row r="7" spans="1:23" ht="14.25" customHeight="1" x14ac:dyDescent="0.2">
      <c r="A7" s="84" t="s">
        <v>6</v>
      </c>
      <c r="B7" s="86"/>
      <c r="C7" s="86"/>
      <c r="D7" s="86"/>
      <c r="E7" s="86"/>
      <c r="F7" s="86"/>
      <c r="G7" s="86"/>
      <c r="H7" s="86"/>
      <c r="I7" s="86"/>
      <c r="J7" s="86"/>
      <c r="K7" s="86"/>
      <c r="L7" s="86"/>
      <c r="M7" s="86"/>
      <c r="N7" s="88"/>
      <c r="U7" s="16">
        <f>AVERAGE(U12:U13)</f>
        <v>368506.83333333331</v>
      </c>
      <c r="V7">
        <f>U8/U7</f>
        <v>4.6455266998667151</v>
      </c>
    </row>
    <row r="8" spans="1:23" ht="14.25" customHeight="1" x14ac:dyDescent="0.2">
      <c r="A8" s="84" t="s">
        <v>7</v>
      </c>
      <c r="B8" s="92" t="s">
        <v>118</v>
      </c>
      <c r="C8" s="86"/>
      <c r="D8" s="93" t="s">
        <v>119</v>
      </c>
      <c r="E8" s="86"/>
      <c r="F8" s="94" t="s">
        <v>120</v>
      </c>
      <c r="G8" s="86"/>
      <c r="H8" s="86"/>
      <c r="I8" s="86"/>
      <c r="J8" s="86"/>
      <c r="K8" s="86"/>
      <c r="L8" s="86"/>
      <c r="M8" s="86"/>
      <c r="N8" s="88"/>
      <c r="U8" s="16">
        <f>AVERAGE(U14:U15)</f>
        <v>1711908.3333333335</v>
      </c>
    </row>
    <row r="9" spans="1:23" ht="14.25" customHeight="1" x14ac:dyDescent="0.2">
      <c r="A9" s="84" t="s">
        <v>8</v>
      </c>
      <c r="B9" s="86"/>
      <c r="C9" s="86"/>
      <c r="D9" s="86"/>
      <c r="E9" s="86"/>
      <c r="F9" s="86"/>
      <c r="G9" s="86"/>
      <c r="H9" s="86"/>
      <c r="I9" s="86"/>
      <c r="J9" s="86"/>
      <c r="K9" s="86"/>
      <c r="L9" s="86"/>
      <c r="M9" s="86"/>
      <c r="N9" s="88"/>
    </row>
    <row r="10" spans="1:23" ht="14.25" customHeight="1" x14ac:dyDescent="0.2">
      <c r="R10" s="95" t="s">
        <v>121</v>
      </c>
    </row>
    <row r="11" spans="1:23" ht="14.25" customHeight="1" x14ac:dyDescent="0.2">
      <c r="A11" s="83" t="s">
        <v>9</v>
      </c>
      <c r="B11" s="84">
        <v>1</v>
      </c>
      <c r="C11" s="84">
        <v>2</v>
      </c>
      <c r="D11" s="84">
        <v>3</v>
      </c>
      <c r="E11" s="84">
        <v>4</v>
      </c>
      <c r="F11" s="84">
        <v>5</v>
      </c>
      <c r="G11" s="84">
        <v>6</v>
      </c>
      <c r="H11" s="84">
        <v>7</v>
      </c>
      <c r="I11" s="84">
        <v>8</v>
      </c>
      <c r="J11" s="84">
        <v>9</v>
      </c>
      <c r="K11" s="84">
        <v>10</v>
      </c>
      <c r="L11" s="84">
        <v>11</v>
      </c>
      <c r="M11" s="84">
        <v>12</v>
      </c>
      <c r="P11" s="96" t="s">
        <v>34</v>
      </c>
      <c r="Q11" s="96" t="s">
        <v>35</v>
      </c>
      <c r="R11" s="95" t="s">
        <v>122</v>
      </c>
      <c r="S11" s="95" t="s">
        <v>123</v>
      </c>
      <c r="T11" s="95" t="s">
        <v>124</v>
      </c>
      <c r="U11" s="95" t="s">
        <v>125</v>
      </c>
      <c r="V11" s="95" t="s">
        <v>126</v>
      </c>
      <c r="W11" s="95" t="s">
        <v>127</v>
      </c>
    </row>
    <row r="12" spans="1:23" ht="14.25" customHeight="1" x14ac:dyDescent="0.2">
      <c r="A12" s="84" t="s">
        <v>0</v>
      </c>
      <c r="B12" s="85">
        <v>450502</v>
      </c>
      <c r="C12" s="86">
        <v>251</v>
      </c>
      <c r="D12" s="85">
        <v>415408</v>
      </c>
      <c r="E12" s="86">
        <v>207</v>
      </c>
      <c r="F12" s="87">
        <v>346826</v>
      </c>
      <c r="G12" s="86">
        <v>87</v>
      </c>
      <c r="H12" s="86">
        <v>4959</v>
      </c>
      <c r="I12" s="86">
        <v>10</v>
      </c>
      <c r="J12" s="86">
        <v>4963</v>
      </c>
      <c r="K12" s="86">
        <v>16</v>
      </c>
      <c r="L12" s="86">
        <v>3515</v>
      </c>
      <c r="M12" s="86">
        <v>5</v>
      </c>
      <c r="N12" s="88" t="s">
        <v>1</v>
      </c>
      <c r="P12" s="96">
        <v>1</v>
      </c>
      <c r="Q12" s="97" t="s">
        <v>128</v>
      </c>
      <c r="R12" s="85">
        <v>450502</v>
      </c>
      <c r="S12" s="85">
        <v>415408</v>
      </c>
      <c r="T12" s="87">
        <v>346826</v>
      </c>
      <c r="U12" s="98">
        <f t="shared" ref="U12:U16" si="0">AVERAGE(R12:T12)</f>
        <v>404245.33333333331</v>
      </c>
      <c r="V12" s="98">
        <f t="shared" ref="V12:V16" si="1">U12-4479</f>
        <v>399766.33333333331</v>
      </c>
      <c r="W12" s="98">
        <f t="shared" ref="W12:W16" si="2">_xlfn.STDEV.S(R12:T12)</f>
        <v>52731.699093935364</v>
      </c>
    </row>
    <row r="13" spans="1:23" ht="14.25" customHeight="1" x14ac:dyDescent="0.2">
      <c r="A13" s="84" t="s">
        <v>2</v>
      </c>
      <c r="B13" s="86">
        <v>152</v>
      </c>
      <c r="C13" s="86">
        <v>67</v>
      </c>
      <c r="D13" s="86">
        <v>157</v>
      </c>
      <c r="E13" s="86">
        <v>49</v>
      </c>
      <c r="F13" s="86">
        <v>140</v>
      </c>
      <c r="G13" s="86">
        <v>31</v>
      </c>
      <c r="H13" s="86">
        <v>18</v>
      </c>
      <c r="I13" s="86">
        <v>8</v>
      </c>
      <c r="J13" s="86">
        <v>12</v>
      </c>
      <c r="K13" s="86">
        <v>9</v>
      </c>
      <c r="L13" s="86">
        <v>5</v>
      </c>
      <c r="M13" s="86">
        <v>5</v>
      </c>
      <c r="N13" s="88" t="s">
        <v>1</v>
      </c>
      <c r="P13" s="96">
        <v>2</v>
      </c>
      <c r="Q13" s="97" t="s">
        <v>129</v>
      </c>
      <c r="R13" s="87">
        <v>357307</v>
      </c>
      <c r="S13" s="87">
        <v>350425</v>
      </c>
      <c r="T13" s="87">
        <v>290573</v>
      </c>
      <c r="U13" s="98">
        <f t="shared" si="0"/>
        <v>332768.33333333331</v>
      </c>
      <c r="V13" s="98">
        <f t="shared" si="1"/>
        <v>328289.33333333331</v>
      </c>
      <c r="W13" s="98">
        <f t="shared" si="2"/>
        <v>36703.883954335586</v>
      </c>
    </row>
    <row r="14" spans="1:23" ht="14.25" customHeight="1" x14ac:dyDescent="0.2">
      <c r="A14" s="84" t="s">
        <v>3</v>
      </c>
      <c r="B14" s="87">
        <v>357307</v>
      </c>
      <c r="C14" s="86">
        <v>222</v>
      </c>
      <c r="D14" s="87">
        <v>350425</v>
      </c>
      <c r="E14" s="86">
        <v>180</v>
      </c>
      <c r="F14" s="87">
        <v>290573</v>
      </c>
      <c r="G14" s="86">
        <v>79</v>
      </c>
      <c r="H14" s="86">
        <v>17</v>
      </c>
      <c r="I14" s="86">
        <v>38</v>
      </c>
      <c r="J14" s="86">
        <v>12</v>
      </c>
      <c r="K14" s="86">
        <v>8</v>
      </c>
      <c r="L14" s="86">
        <v>8</v>
      </c>
      <c r="M14" s="86">
        <v>9</v>
      </c>
      <c r="N14" s="88" t="s">
        <v>1</v>
      </c>
      <c r="P14" s="96">
        <v>3</v>
      </c>
      <c r="Q14" s="97" t="s">
        <v>130</v>
      </c>
      <c r="R14" s="89">
        <v>2256370</v>
      </c>
      <c r="S14" s="90">
        <v>2507068</v>
      </c>
      <c r="T14" s="91">
        <v>1856821</v>
      </c>
      <c r="U14" s="98">
        <f t="shared" si="0"/>
        <v>2206753</v>
      </c>
      <c r="V14" s="98">
        <f t="shared" si="1"/>
        <v>2202274</v>
      </c>
      <c r="W14" s="98">
        <f t="shared" si="2"/>
        <v>327950.72079353628</v>
      </c>
    </row>
    <row r="15" spans="1:23" ht="14.25" customHeight="1" x14ac:dyDescent="0.2">
      <c r="A15" s="84" t="s">
        <v>4</v>
      </c>
      <c r="B15" s="86">
        <v>579</v>
      </c>
      <c r="C15" s="86">
        <v>240</v>
      </c>
      <c r="D15" s="86">
        <v>680</v>
      </c>
      <c r="E15" s="86">
        <v>243</v>
      </c>
      <c r="F15" s="86">
        <v>525</v>
      </c>
      <c r="G15" s="86">
        <v>118</v>
      </c>
      <c r="H15" s="86">
        <v>26</v>
      </c>
      <c r="I15" s="86">
        <v>16</v>
      </c>
      <c r="J15" s="86">
        <v>17</v>
      </c>
      <c r="K15" s="86">
        <v>11</v>
      </c>
      <c r="L15" s="86">
        <v>5</v>
      </c>
      <c r="M15" s="86">
        <v>7</v>
      </c>
      <c r="N15" s="88" t="s">
        <v>1</v>
      </c>
      <c r="P15" s="96">
        <v>4</v>
      </c>
      <c r="Q15" s="97" t="s">
        <v>131</v>
      </c>
      <c r="R15" s="92">
        <v>1443471</v>
      </c>
      <c r="S15" s="93">
        <v>1313460</v>
      </c>
      <c r="T15" s="94">
        <v>894260</v>
      </c>
      <c r="U15" s="98">
        <f t="shared" si="0"/>
        <v>1217063.6666666667</v>
      </c>
      <c r="V15" s="98">
        <f t="shared" si="1"/>
        <v>1212584.6666666667</v>
      </c>
      <c r="W15" s="98">
        <f t="shared" si="2"/>
        <v>287014.58227820671</v>
      </c>
    </row>
    <row r="16" spans="1:23" ht="14.25" customHeight="1" x14ac:dyDescent="0.2">
      <c r="A16" s="84" t="s">
        <v>5</v>
      </c>
      <c r="B16" s="89">
        <v>2256370</v>
      </c>
      <c r="C16" s="86">
        <v>1203</v>
      </c>
      <c r="D16" s="90">
        <v>2507068</v>
      </c>
      <c r="E16" s="86">
        <v>1028</v>
      </c>
      <c r="F16" s="91">
        <v>1856821</v>
      </c>
      <c r="G16" s="86">
        <v>409</v>
      </c>
      <c r="H16" s="86">
        <v>22</v>
      </c>
      <c r="I16" s="86">
        <v>14</v>
      </c>
      <c r="J16" s="86">
        <v>7</v>
      </c>
      <c r="K16" s="86">
        <v>11</v>
      </c>
      <c r="L16" s="86">
        <v>11</v>
      </c>
      <c r="M16" s="86">
        <v>5</v>
      </c>
      <c r="N16" s="88" t="s">
        <v>1</v>
      </c>
      <c r="P16" s="96">
        <v>5</v>
      </c>
      <c r="Q16" s="97" t="s">
        <v>132</v>
      </c>
      <c r="R16" s="86">
        <v>4959</v>
      </c>
      <c r="S16" s="86">
        <v>4963</v>
      </c>
      <c r="T16" s="86">
        <v>3515</v>
      </c>
      <c r="U16" s="98">
        <f t="shared" si="0"/>
        <v>4479</v>
      </c>
      <c r="V16" s="98">
        <f t="shared" si="1"/>
        <v>0</v>
      </c>
      <c r="W16" s="98">
        <f t="shared" si="2"/>
        <v>834.85088488903216</v>
      </c>
    </row>
    <row r="17" spans="1:21" ht="14.25" customHeight="1" x14ac:dyDescent="0.2">
      <c r="A17" s="84" t="s">
        <v>6</v>
      </c>
      <c r="B17" s="86">
        <v>624</v>
      </c>
      <c r="C17" s="86">
        <v>232</v>
      </c>
      <c r="D17" s="86">
        <v>626</v>
      </c>
      <c r="E17" s="86">
        <v>217</v>
      </c>
      <c r="F17" s="86">
        <v>436</v>
      </c>
      <c r="G17" s="86">
        <v>97</v>
      </c>
      <c r="H17" s="86">
        <v>24</v>
      </c>
      <c r="I17" s="86">
        <v>18</v>
      </c>
      <c r="J17" s="86">
        <v>10</v>
      </c>
      <c r="K17" s="86">
        <v>9</v>
      </c>
      <c r="L17" s="86">
        <v>6</v>
      </c>
      <c r="M17" s="86">
        <v>7</v>
      </c>
      <c r="N17" s="88" t="s">
        <v>1</v>
      </c>
      <c r="P17" s="96"/>
      <c r="Q17" s="97"/>
    </row>
    <row r="18" spans="1:21" ht="14.25" customHeight="1" x14ac:dyDescent="0.2">
      <c r="A18" s="84" t="s">
        <v>7</v>
      </c>
      <c r="B18" s="92">
        <v>1443471</v>
      </c>
      <c r="C18" s="86">
        <v>700</v>
      </c>
      <c r="D18" s="93">
        <v>1313460</v>
      </c>
      <c r="E18" s="86">
        <v>532</v>
      </c>
      <c r="F18" s="94">
        <v>894260</v>
      </c>
      <c r="G18" s="86">
        <v>198</v>
      </c>
      <c r="H18" s="86">
        <v>13</v>
      </c>
      <c r="I18" s="86">
        <v>11</v>
      </c>
      <c r="J18" s="86">
        <v>8</v>
      </c>
      <c r="K18" s="86">
        <v>7</v>
      </c>
      <c r="L18" s="86">
        <v>8</v>
      </c>
      <c r="M18" s="86">
        <v>5</v>
      </c>
      <c r="N18" s="88" t="s">
        <v>1</v>
      </c>
      <c r="P18" s="96"/>
      <c r="R18" s="95" t="s">
        <v>133</v>
      </c>
      <c r="S18" s="95"/>
      <c r="T18" s="95"/>
    </row>
    <row r="19" spans="1:21" ht="14.25" customHeight="1" x14ac:dyDescent="0.2">
      <c r="A19" s="84" t="s">
        <v>8</v>
      </c>
      <c r="B19" s="86">
        <v>178</v>
      </c>
      <c r="C19" s="86">
        <v>72</v>
      </c>
      <c r="D19" s="86">
        <v>184</v>
      </c>
      <c r="E19" s="86">
        <v>68</v>
      </c>
      <c r="F19" s="86">
        <v>114</v>
      </c>
      <c r="G19" s="86">
        <v>37</v>
      </c>
      <c r="H19" s="86">
        <v>8</v>
      </c>
      <c r="I19" s="86">
        <v>8</v>
      </c>
      <c r="J19" s="86">
        <v>11</v>
      </c>
      <c r="K19" s="86">
        <v>7</v>
      </c>
      <c r="L19" s="86">
        <v>3</v>
      </c>
      <c r="M19" s="86">
        <v>4</v>
      </c>
      <c r="N19" s="88" t="s">
        <v>1</v>
      </c>
      <c r="R19" s="95" t="s">
        <v>122</v>
      </c>
      <c r="S19" s="95" t="s">
        <v>123</v>
      </c>
      <c r="T19" s="95" t="s">
        <v>124</v>
      </c>
      <c r="U19" s="95" t="s">
        <v>125</v>
      </c>
    </row>
    <row r="20" spans="1:21" ht="14.25" customHeight="1" x14ac:dyDescent="0.2">
      <c r="R20" s="99">
        <f t="shared" ref="R20:R24" si="3">ABS(R12-U12)/U12</f>
        <v>0.11442721251781102</v>
      </c>
      <c r="S20" s="99">
        <f t="shared" ref="S20:S24" si="4">ABS(S12-U12)/U12</f>
        <v>2.7613594384928015E-2</v>
      </c>
      <c r="T20" s="99">
        <f t="shared" ref="T20:T24" si="5">ABS(T12-U12)/U12</f>
        <v>0.1420408069027389</v>
      </c>
      <c r="U20" s="99">
        <f t="shared" ref="U20:U24" si="6">AVERAGE(R20:T20)</f>
        <v>9.4693871268492644E-2</v>
      </c>
    </row>
    <row r="21" spans="1:21" ht="14.25" customHeight="1" x14ac:dyDescent="0.2">
      <c r="R21" s="100">
        <f t="shared" si="3"/>
        <v>7.3740990979710666E-2</v>
      </c>
      <c r="S21" s="100">
        <f t="shared" si="4"/>
        <v>5.3059936592524393E-2</v>
      </c>
      <c r="T21" s="100">
        <f t="shared" si="5"/>
        <v>0.12680092757223488</v>
      </c>
      <c r="U21" s="100">
        <f t="shared" si="6"/>
        <v>8.4533951714823308E-2</v>
      </c>
    </row>
    <row r="22" spans="1:21" ht="14.25" customHeight="1" x14ac:dyDescent="0.2">
      <c r="R22" s="101">
        <f t="shared" si="3"/>
        <v>2.2484165649712496E-2</v>
      </c>
      <c r="S22" s="101">
        <f t="shared" si="4"/>
        <v>0.13608908654480134</v>
      </c>
      <c r="T22" s="101">
        <f t="shared" si="5"/>
        <v>0.15857325219451385</v>
      </c>
      <c r="U22" s="101">
        <f t="shared" si="6"/>
        <v>0.10571550146300923</v>
      </c>
    </row>
    <row r="23" spans="1:21" ht="14.25" customHeight="1" x14ac:dyDescent="0.2">
      <c r="R23" s="102">
        <f t="shared" si="3"/>
        <v>0.18602751814407947</v>
      </c>
      <c r="S23" s="102">
        <f t="shared" si="4"/>
        <v>7.9204018633919654E-2</v>
      </c>
      <c r="T23" s="102">
        <f t="shared" si="5"/>
        <v>0.26523153677799932</v>
      </c>
      <c r="U23" s="102">
        <f t="shared" si="6"/>
        <v>0.17682102451866619</v>
      </c>
    </row>
    <row r="24" spans="1:21" ht="14.25" customHeight="1" x14ac:dyDescent="0.2">
      <c r="B24">
        <v>1</v>
      </c>
      <c r="C24">
        <v>2</v>
      </c>
      <c r="R24" s="99">
        <f t="shared" si="3"/>
        <v>0.10716677829872739</v>
      </c>
      <c r="S24" s="99">
        <f t="shared" si="4"/>
        <v>0.10805983478455013</v>
      </c>
      <c r="T24" s="99">
        <f t="shared" si="5"/>
        <v>0.21522661308327751</v>
      </c>
      <c r="U24" s="99">
        <f t="shared" si="6"/>
        <v>0.14348440872218501</v>
      </c>
    </row>
    <row r="25" spans="1:21" ht="14.25" customHeight="1" x14ac:dyDescent="0.2">
      <c r="A25" s="103" t="s">
        <v>134</v>
      </c>
      <c r="B25" s="16">
        <f>R12-$U$16</f>
        <v>446023</v>
      </c>
      <c r="C25" s="16">
        <f>R14-$U$16</f>
        <v>2251891</v>
      </c>
    </row>
    <row r="26" spans="1:21" ht="14.25" customHeight="1" x14ac:dyDescent="0.2">
      <c r="B26" s="16">
        <f>S12-$U$16</f>
        <v>410929</v>
      </c>
      <c r="C26" s="16">
        <f>S14-$U$16</f>
        <v>2502589</v>
      </c>
    </row>
    <row r="27" spans="1:21" ht="14.25" customHeight="1" x14ac:dyDescent="0.2">
      <c r="B27" s="16">
        <f>T12-$U$16</f>
        <v>342347</v>
      </c>
      <c r="C27" s="16">
        <f>T14-$U$16</f>
        <v>1852342</v>
      </c>
    </row>
    <row r="28" spans="1:21" ht="14.25" customHeight="1" x14ac:dyDescent="0.2">
      <c r="B28" s="16">
        <f>R13-$U$16</f>
        <v>352828</v>
      </c>
      <c r="C28" s="16">
        <f>R15-$U$16</f>
        <v>1438992</v>
      </c>
    </row>
    <row r="29" spans="1:21" ht="14.25" customHeight="1" x14ac:dyDescent="0.2">
      <c r="B29" s="16">
        <f>S13-$U$16</f>
        <v>345946</v>
      </c>
      <c r="C29" s="16">
        <f>S15-$U$16</f>
        <v>1308981</v>
      </c>
    </row>
    <row r="30" spans="1:21" ht="14.25" customHeight="1" x14ac:dyDescent="0.2">
      <c r="B30" s="16">
        <f>T13-$U$16</f>
        <v>286094</v>
      </c>
      <c r="C30" s="16">
        <f>T15-$U$16</f>
        <v>889781</v>
      </c>
    </row>
    <row r="31" spans="1:21" ht="14.25" customHeight="1" x14ac:dyDescent="0.2"/>
    <row r="32" spans="1:21"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6BC0-E1B7-2E47-BB9B-DEF208C324C4}">
  <dimension ref="A1:AD51"/>
  <sheetViews>
    <sheetView topLeftCell="E1" zoomScale="140" zoomScaleNormal="140" workbookViewId="0">
      <selection activeCell="K27" sqref="K27"/>
    </sheetView>
  </sheetViews>
  <sheetFormatPr baseColWidth="10" defaultColWidth="8.83203125" defaultRowHeight="15" x14ac:dyDescent="0.2"/>
  <cols>
    <col min="16" max="16" width="15.83203125" customWidth="1"/>
    <col min="18" max="18" width="19.33203125" customWidth="1"/>
    <col min="19" max="19" width="15.33203125" customWidth="1"/>
    <col min="20" max="20" width="15.5" customWidth="1"/>
    <col min="21" max="21" width="19.83203125" customWidth="1"/>
    <col min="22" max="22" width="13" customWidth="1"/>
    <col min="23" max="23" width="13.1640625" customWidth="1"/>
    <col min="25" max="25" width="14.1640625" customWidth="1"/>
    <col min="26" max="26" width="19.83203125" customWidth="1"/>
    <col min="27" max="27" width="16.1640625" customWidth="1"/>
  </cols>
  <sheetData>
    <row r="1" spans="1:30" x14ac:dyDescent="0.2">
      <c r="A1" s="1"/>
      <c r="B1" s="2">
        <v>1</v>
      </c>
      <c r="C1" s="2">
        <v>2</v>
      </c>
      <c r="D1" s="2">
        <v>3</v>
      </c>
      <c r="E1" s="2">
        <v>4</v>
      </c>
      <c r="F1" s="2">
        <v>5</v>
      </c>
      <c r="G1" s="2">
        <v>6</v>
      </c>
      <c r="H1" s="2">
        <v>7</v>
      </c>
      <c r="I1" s="2">
        <v>8</v>
      </c>
      <c r="J1" s="2">
        <v>9</v>
      </c>
      <c r="K1" s="2">
        <v>10</v>
      </c>
      <c r="L1" s="2">
        <v>11</v>
      </c>
      <c r="M1" s="2">
        <v>12</v>
      </c>
    </row>
    <row r="2" spans="1:30" x14ac:dyDescent="0.2">
      <c r="A2" s="2" t="s">
        <v>0</v>
      </c>
      <c r="B2" s="3" t="s">
        <v>10</v>
      </c>
      <c r="C2" s="4"/>
      <c r="D2" s="5" t="s">
        <v>11</v>
      </c>
      <c r="E2" s="4"/>
      <c r="F2" s="6" t="s">
        <v>12</v>
      </c>
      <c r="G2" s="4"/>
      <c r="H2" s="3" t="s">
        <v>22</v>
      </c>
      <c r="I2" s="4"/>
      <c r="J2" s="6" t="s">
        <v>23</v>
      </c>
      <c r="K2" s="4"/>
      <c r="L2" s="6" t="s">
        <v>24</v>
      </c>
      <c r="M2" s="4"/>
    </row>
    <row r="3" spans="1:30" x14ac:dyDescent="0.2">
      <c r="A3" s="2" t="s">
        <v>2</v>
      </c>
      <c r="B3" s="4"/>
      <c r="C3" s="4"/>
      <c r="D3" s="4"/>
      <c r="E3" s="4"/>
      <c r="F3" s="4"/>
      <c r="G3" s="4"/>
      <c r="H3" s="4"/>
      <c r="I3" s="4"/>
      <c r="J3" s="4"/>
      <c r="K3" s="4"/>
      <c r="L3" s="4"/>
      <c r="M3" s="4"/>
    </row>
    <row r="4" spans="1:30" x14ac:dyDescent="0.2">
      <c r="A4" s="2" t="s">
        <v>3</v>
      </c>
      <c r="B4" s="8" t="s">
        <v>13</v>
      </c>
      <c r="C4" s="4"/>
      <c r="D4" s="3" t="s">
        <v>14</v>
      </c>
      <c r="E4" s="4"/>
      <c r="F4" s="9" t="s">
        <v>15</v>
      </c>
      <c r="G4" s="4"/>
      <c r="H4" s="5" t="s">
        <v>25</v>
      </c>
      <c r="I4" s="4"/>
      <c r="J4" s="5" t="s">
        <v>26</v>
      </c>
      <c r="K4" s="4"/>
      <c r="L4" s="6" t="s">
        <v>27</v>
      </c>
      <c r="M4" s="4"/>
    </row>
    <row r="5" spans="1:30" x14ac:dyDescent="0.2">
      <c r="A5" s="2" t="s">
        <v>4</v>
      </c>
      <c r="B5" s="4"/>
      <c r="C5" s="4"/>
      <c r="D5" s="4"/>
      <c r="E5" s="4"/>
      <c r="F5" s="4"/>
      <c r="G5" s="4"/>
      <c r="H5" s="4"/>
      <c r="I5" s="4"/>
      <c r="J5" s="4"/>
      <c r="K5" s="4"/>
      <c r="L5" s="4"/>
      <c r="M5" s="4"/>
    </row>
    <row r="6" spans="1:30" x14ac:dyDescent="0.2">
      <c r="A6" s="2" t="s">
        <v>5</v>
      </c>
      <c r="B6" s="10" t="s">
        <v>16</v>
      </c>
      <c r="C6" s="4"/>
      <c r="D6" s="11" t="s">
        <v>17</v>
      </c>
      <c r="E6" s="4"/>
      <c r="F6" s="8" t="s">
        <v>18</v>
      </c>
      <c r="G6" s="4"/>
      <c r="H6" s="4" t="s">
        <v>28</v>
      </c>
      <c r="I6" s="4"/>
      <c r="J6" s="4" t="s">
        <v>29</v>
      </c>
      <c r="K6" s="4"/>
      <c r="L6" s="4" t="s">
        <v>30</v>
      </c>
      <c r="M6" s="4"/>
    </row>
    <row r="7" spans="1:30" x14ac:dyDescent="0.2">
      <c r="A7" s="2" t="s">
        <v>6</v>
      </c>
      <c r="B7" s="4"/>
      <c r="C7" s="4"/>
      <c r="D7" s="4"/>
      <c r="E7" s="4"/>
      <c r="F7" s="4"/>
      <c r="G7" s="4"/>
      <c r="H7" s="4"/>
      <c r="I7" s="4"/>
      <c r="J7" s="4"/>
      <c r="K7" s="4"/>
      <c r="L7" s="4"/>
      <c r="M7" s="4"/>
      <c r="P7" t="s">
        <v>51</v>
      </c>
    </row>
    <row r="8" spans="1:30" x14ac:dyDescent="0.2">
      <c r="A8" s="2" t="s">
        <v>7</v>
      </c>
      <c r="B8" s="12" t="s">
        <v>19</v>
      </c>
      <c r="C8" s="4"/>
      <c r="D8" s="10" t="s">
        <v>20</v>
      </c>
      <c r="E8" s="4"/>
      <c r="F8" s="11" t="s">
        <v>21</v>
      </c>
      <c r="G8" s="4"/>
      <c r="H8" s="4" t="s">
        <v>31</v>
      </c>
      <c r="I8" s="4"/>
      <c r="J8" s="4" t="s">
        <v>32</v>
      </c>
      <c r="K8" s="4"/>
      <c r="L8" s="4" t="s">
        <v>33</v>
      </c>
      <c r="M8" s="4"/>
      <c r="P8" t="s">
        <v>50</v>
      </c>
    </row>
    <row r="9" spans="1:30" x14ac:dyDescent="0.2">
      <c r="A9" s="2" t="s">
        <v>8</v>
      </c>
      <c r="B9" s="4"/>
      <c r="C9" s="4"/>
      <c r="D9" s="4"/>
      <c r="E9" s="4"/>
      <c r="F9" s="4"/>
      <c r="G9" s="4"/>
      <c r="H9" s="4"/>
      <c r="I9" s="4"/>
      <c r="J9" s="4"/>
      <c r="K9" s="4"/>
      <c r="L9" s="4"/>
      <c r="M9" s="4"/>
    </row>
    <row r="11" spans="1:30" ht="16" x14ac:dyDescent="0.2">
      <c r="A11" s="1" t="s">
        <v>9</v>
      </c>
      <c r="B11" s="2">
        <v>1</v>
      </c>
      <c r="C11" s="2">
        <v>2</v>
      </c>
      <c r="D11" s="2">
        <v>3</v>
      </c>
      <c r="E11" s="2">
        <v>4</v>
      </c>
      <c r="F11" s="2">
        <v>5</v>
      </c>
      <c r="G11" s="2">
        <v>6</v>
      </c>
      <c r="H11" s="2">
        <v>7</v>
      </c>
      <c r="I11" s="2">
        <v>8</v>
      </c>
      <c r="J11" s="2">
        <v>9</v>
      </c>
      <c r="K11" s="2">
        <v>10</v>
      </c>
      <c r="L11" s="2">
        <v>11</v>
      </c>
      <c r="M11" s="2">
        <v>12</v>
      </c>
    </row>
    <row r="12" spans="1:30" ht="34.75" customHeight="1" x14ac:dyDescent="0.2">
      <c r="A12" s="2" t="s">
        <v>0</v>
      </c>
      <c r="B12" s="3">
        <v>152540</v>
      </c>
      <c r="C12" s="4">
        <v>88</v>
      </c>
      <c r="D12" s="5">
        <f>187596-E12-D13</f>
        <v>187409</v>
      </c>
      <c r="E12" s="4">
        <v>104</v>
      </c>
      <c r="F12" s="6">
        <f>212623-G12-F13</f>
        <v>212441</v>
      </c>
      <c r="G12" s="4">
        <v>96</v>
      </c>
      <c r="H12" s="3">
        <v>162447</v>
      </c>
      <c r="I12" s="4">
        <v>87</v>
      </c>
      <c r="J12" s="6">
        <v>197719</v>
      </c>
      <c r="K12" s="4">
        <v>102</v>
      </c>
      <c r="L12" s="6">
        <v>197556</v>
      </c>
      <c r="M12" s="4">
        <v>52</v>
      </c>
      <c r="N12" s="7" t="s">
        <v>1</v>
      </c>
      <c r="O12" s="13" t="s">
        <v>34</v>
      </c>
      <c r="P12" s="13" t="s">
        <v>35</v>
      </c>
      <c r="Q12" s="15" t="s">
        <v>47</v>
      </c>
      <c r="R12" s="13" t="s">
        <v>43</v>
      </c>
      <c r="S12" s="13" t="s">
        <v>44</v>
      </c>
      <c r="T12" s="13" t="s">
        <v>45</v>
      </c>
      <c r="U12" s="13" t="s">
        <v>48</v>
      </c>
      <c r="V12" s="13" t="s">
        <v>49</v>
      </c>
      <c r="W12" s="13" t="s">
        <v>52</v>
      </c>
      <c r="Y12" s="13" t="s">
        <v>35</v>
      </c>
      <c r="Z12" s="13" t="s">
        <v>49</v>
      </c>
      <c r="AA12" s="13" t="s">
        <v>52</v>
      </c>
    </row>
    <row r="13" spans="1:30" ht="16" x14ac:dyDescent="0.2">
      <c r="A13" s="2" t="s">
        <v>2</v>
      </c>
      <c r="B13" s="4">
        <v>76</v>
      </c>
      <c r="C13" s="4">
        <v>25</v>
      </c>
      <c r="D13" s="4">
        <v>83</v>
      </c>
      <c r="E13" s="4">
        <v>30</v>
      </c>
      <c r="F13" s="4">
        <v>86</v>
      </c>
      <c r="G13" s="4">
        <v>34</v>
      </c>
      <c r="H13" s="4">
        <v>82</v>
      </c>
      <c r="I13" s="4">
        <v>31</v>
      </c>
      <c r="J13" s="4">
        <v>88</v>
      </c>
      <c r="K13" s="4">
        <v>37</v>
      </c>
      <c r="L13" s="4">
        <v>102</v>
      </c>
      <c r="M13" s="4">
        <v>24</v>
      </c>
      <c r="N13" s="7" t="s">
        <v>1</v>
      </c>
      <c r="O13" s="13">
        <v>1</v>
      </c>
      <c r="P13" s="14" t="s">
        <v>36</v>
      </c>
      <c r="R13" s="14">
        <v>2.0510000000000002</v>
      </c>
      <c r="S13" s="14">
        <v>11.7</v>
      </c>
      <c r="T13" s="14">
        <v>3.3</v>
      </c>
      <c r="U13" s="16">
        <f>AVERAGE(B12,D12,F12)</f>
        <v>184130</v>
      </c>
      <c r="V13" s="16">
        <f>U13-3120</f>
        <v>181010</v>
      </c>
      <c r="W13" s="16">
        <f>STDEV(B12,D12,F12)</f>
        <v>30084.818945773965</v>
      </c>
      <c r="Y13" s="14" t="s">
        <v>53</v>
      </c>
      <c r="Z13" s="16">
        <f>AVERAGE(B12,D12,F12,B14,D14,F14)-3120</f>
        <v>168726</v>
      </c>
      <c r="AA13" s="16">
        <f>_xlfn.STDEV.S(B12,D12,F12,B14,D14,F14)</f>
        <v>25406.238399259346</v>
      </c>
      <c r="AC13" s="16">
        <f>AVERAGE(Z13:Z15)</f>
        <v>159105.33333333334</v>
      </c>
      <c r="AD13" s="17">
        <f>Z13/AC13-1</f>
        <v>6.0467279538083618E-2</v>
      </c>
    </row>
    <row r="14" spans="1:30" ht="16" x14ac:dyDescent="0.2">
      <c r="A14" s="2" t="s">
        <v>3</v>
      </c>
      <c r="B14" s="8">
        <v>141917</v>
      </c>
      <c r="C14" s="4">
        <v>90</v>
      </c>
      <c r="D14" s="3">
        <v>163652</v>
      </c>
      <c r="E14" s="4">
        <v>97</v>
      </c>
      <c r="F14" s="9">
        <v>173117</v>
      </c>
      <c r="G14" s="4">
        <v>91</v>
      </c>
      <c r="H14" s="5">
        <v>193683</v>
      </c>
      <c r="I14" s="4">
        <v>98</v>
      </c>
      <c r="J14" s="5">
        <v>189665</v>
      </c>
      <c r="K14" s="4">
        <v>120</v>
      </c>
      <c r="L14" s="6">
        <v>207272</v>
      </c>
      <c r="M14" s="4">
        <v>53</v>
      </c>
      <c r="N14" s="7" t="s">
        <v>1</v>
      </c>
      <c r="O14" s="13">
        <v>2</v>
      </c>
      <c r="P14" s="14" t="s">
        <v>37</v>
      </c>
      <c r="R14" s="14">
        <v>1.9159999999999999</v>
      </c>
      <c r="S14" s="14">
        <v>12.53</v>
      </c>
      <c r="T14" s="14">
        <v>2.4700000000000002</v>
      </c>
      <c r="U14" s="16">
        <f>AVERAGE(B14,D14,F14)</f>
        <v>159562</v>
      </c>
      <c r="V14" s="16">
        <f>U14-3120</f>
        <v>156442</v>
      </c>
      <c r="W14" s="16">
        <f>STDEV(B14,D14,F14)</f>
        <v>15997.064574477406</v>
      </c>
      <c r="Y14" s="14" t="s">
        <v>54</v>
      </c>
      <c r="Z14" s="16">
        <f>AVERAGE(B16,D16,F16,B18,D18,F18)-3120</f>
        <v>120319.66666666667</v>
      </c>
      <c r="AA14" s="16">
        <f>_xlfn.STDEV.S(B16,D16,F16,B18,D18,F18)</f>
        <v>17478.751141505094</v>
      </c>
      <c r="AD14" s="17">
        <f>1-Z14/AC13</f>
        <v>0.24377351691541871</v>
      </c>
    </row>
    <row r="15" spans="1:30" ht="16" x14ac:dyDescent="0.2">
      <c r="A15" s="2" t="s">
        <v>4</v>
      </c>
      <c r="B15" s="4">
        <v>56</v>
      </c>
      <c r="C15" s="4">
        <v>29</v>
      </c>
      <c r="D15" s="4">
        <v>73</v>
      </c>
      <c r="E15" s="4">
        <v>30</v>
      </c>
      <c r="F15" s="4">
        <v>78</v>
      </c>
      <c r="G15" s="4">
        <v>24</v>
      </c>
      <c r="H15" s="4">
        <v>52</v>
      </c>
      <c r="I15" s="4">
        <v>19</v>
      </c>
      <c r="J15" s="4">
        <v>51</v>
      </c>
      <c r="K15" s="4">
        <v>23</v>
      </c>
      <c r="L15" s="4">
        <v>49</v>
      </c>
      <c r="M15" s="4">
        <v>15</v>
      </c>
      <c r="N15" s="7" t="s">
        <v>1</v>
      </c>
      <c r="O15" s="13">
        <v>3</v>
      </c>
      <c r="P15" s="14" t="s">
        <v>38</v>
      </c>
      <c r="R15" s="14">
        <v>2.3119999999999998</v>
      </c>
      <c r="S15" s="14">
        <v>10.38</v>
      </c>
      <c r="T15" s="14">
        <v>4.62</v>
      </c>
      <c r="U15" s="16">
        <f>AVERAGE(B16,D16,F16)</f>
        <v>133526.66666666666</v>
      </c>
      <c r="V15" s="16">
        <f>U15-3120</f>
        <v>130406.66666666666</v>
      </c>
      <c r="W15" s="16">
        <f>STDEV(B16,D16,F16)</f>
        <v>18258.676083805531</v>
      </c>
      <c r="Y15" s="14" t="s">
        <v>55</v>
      </c>
      <c r="Z15" s="16">
        <f>AVERAGE(H12,J12,L12,H14,J14,L14)-3120</f>
        <v>188270.33333333334</v>
      </c>
      <c r="AA15" s="16">
        <f>_xlfn.STDEV.S(H12,J12,L12,H14,J14,L14)</f>
        <v>15337.825421703908</v>
      </c>
      <c r="AD15" s="17">
        <f>Z15/AC13-1</f>
        <v>0.18330623737733487</v>
      </c>
    </row>
    <row r="16" spans="1:30" ht="16" x14ac:dyDescent="0.2">
      <c r="A16" s="2" t="s">
        <v>5</v>
      </c>
      <c r="B16" s="10">
        <v>114943</v>
      </c>
      <c r="C16" s="4">
        <v>69</v>
      </c>
      <c r="D16" s="11">
        <v>134195</v>
      </c>
      <c r="E16" s="4">
        <v>74</v>
      </c>
      <c r="F16" s="8">
        <v>151442</v>
      </c>
      <c r="G16" s="4">
        <v>48</v>
      </c>
      <c r="H16" s="4">
        <v>3559</v>
      </c>
      <c r="I16" s="4">
        <v>7</v>
      </c>
      <c r="J16" s="4">
        <v>3184</v>
      </c>
      <c r="K16" s="4">
        <v>10</v>
      </c>
      <c r="L16" s="4">
        <v>2617</v>
      </c>
      <c r="M16" s="4">
        <v>9</v>
      </c>
      <c r="N16" s="7" t="s">
        <v>1</v>
      </c>
      <c r="O16" s="13">
        <v>4</v>
      </c>
      <c r="P16" s="14" t="s">
        <v>39</v>
      </c>
      <c r="R16" s="14">
        <v>2.2810000000000001</v>
      </c>
      <c r="S16" s="14">
        <v>10.52</v>
      </c>
      <c r="T16" s="14">
        <v>4.4800000000000004</v>
      </c>
      <c r="U16" s="16">
        <f>AVERAGE(B18,D18,F18)</f>
        <v>113352.66666666667</v>
      </c>
      <c r="V16" s="16">
        <f t="shared" ref="V16:V19" si="0">U16-3120</f>
        <v>110232.66666666667</v>
      </c>
      <c r="W16" s="16">
        <f>STDEV(B18,D18,F18)</f>
        <v>11186.8178823709</v>
      </c>
    </row>
    <row r="17" spans="1:23" ht="16" x14ac:dyDescent="0.2">
      <c r="A17" s="2" t="s">
        <v>6</v>
      </c>
      <c r="B17" s="4">
        <v>48</v>
      </c>
      <c r="C17" s="4">
        <v>24</v>
      </c>
      <c r="D17" s="4">
        <v>55</v>
      </c>
      <c r="E17" s="4">
        <v>23</v>
      </c>
      <c r="F17" s="4">
        <v>43</v>
      </c>
      <c r="G17" s="4">
        <v>20</v>
      </c>
      <c r="H17" s="4">
        <v>4</v>
      </c>
      <c r="I17" s="4">
        <v>8</v>
      </c>
      <c r="J17" s="4">
        <v>5</v>
      </c>
      <c r="K17" s="4">
        <v>9</v>
      </c>
      <c r="L17" s="4">
        <v>8</v>
      </c>
      <c r="M17" s="4">
        <v>5</v>
      </c>
      <c r="N17" s="7" t="s">
        <v>1</v>
      </c>
      <c r="O17" s="13">
        <v>5</v>
      </c>
      <c r="P17" s="14" t="s">
        <v>40</v>
      </c>
      <c r="R17" s="14">
        <v>2.1970000000000001</v>
      </c>
      <c r="S17" s="14">
        <v>10.93</v>
      </c>
      <c r="T17" s="14">
        <v>4.07</v>
      </c>
      <c r="U17" s="16">
        <f>AVERAGE(H12,J12,L12)</f>
        <v>185907.33333333334</v>
      </c>
      <c r="V17" s="16">
        <f t="shared" si="0"/>
        <v>182787.33333333334</v>
      </c>
      <c r="W17" s="16">
        <f>STDEV(H12,J12,L12)</f>
        <v>20317.408110616208</v>
      </c>
    </row>
    <row r="18" spans="1:23" ht="16" x14ac:dyDescent="0.2">
      <c r="A18" s="2" t="s">
        <v>7</v>
      </c>
      <c r="B18" s="12">
        <v>103795</v>
      </c>
      <c r="C18" s="4">
        <v>56</v>
      </c>
      <c r="D18" s="10">
        <v>110606</v>
      </c>
      <c r="E18" s="4">
        <v>64</v>
      </c>
      <c r="F18" s="11">
        <v>125657</v>
      </c>
      <c r="G18" s="4">
        <v>33</v>
      </c>
      <c r="H18" s="4">
        <v>8</v>
      </c>
      <c r="I18" s="4">
        <v>5</v>
      </c>
      <c r="J18" s="4">
        <v>3</v>
      </c>
      <c r="K18" s="4">
        <v>4</v>
      </c>
      <c r="L18" s="4">
        <v>4</v>
      </c>
      <c r="M18" s="4">
        <v>5</v>
      </c>
      <c r="N18" s="7" t="s">
        <v>1</v>
      </c>
      <c r="O18" s="13">
        <v>6</v>
      </c>
      <c r="P18" s="14" t="s">
        <v>41</v>
      </c>
      <c r="R18" s="14">
        <v>2.1379999999999999</v>
      </c>
      <c r="S18" s="14">
        <v>11.23</v>
      </c>
      <c r="T18" s="14">
        <v>3.77</v>
      </c>
      <c r="U18" s="16">
        <f>AVERAGE(H14,J14,L14)</f>
        <v>196873.33333333334</v>
      </c>
      <c r="V18" s="16">
        <f t="shared" si="0"/>
        <v>193753.33333333334</v>
      </c>
      <c r="W18" s="16">
        <f>STDEV(H14,J14,L14)</f>
        <v>9226.8782550401811</v>
      </c>
    </row>
    <row r="19" spans="1:23" ht="16" x14ac:dyDescent="0.2">
      <c r="A19" s="2" t="s">
        <v>8</v>
      </c>
      <c r="B19" s="4">
        <v>23</v>
      </c>
      <c r="C19" s="4">
        <v>13</v>
      </c>
      <c r="D19" s="4">
        <v>24</v>
      </c>
      <c r="E19" s="4">
        <v>12</v>
      </c>
      <c r="F19" s="4">
        <v>23</v>
      </c>
      <c r="G19" s="4">
        <v>12</v>
      </c>
      <c r="H19" s="4">
        <v>4</v>
      </c>
      <c r="I19" s="4">
        <v>7</v>
      </c>
      <c r="J19" s="4">
        <v>5</v>
      </c>
      <c r="K19" s="4">
        <v>5</v>
      </c>
      <c r="L19" s="4">
        <v>7</v>
      </c>
      <c r="M19" s="4">
        <v>5</v>
      </c>
      <c r="N19" s="7" t="s">
        <v>1</v>
      </c>
      <c r="O19" s="13">
        <v>7</v>
      </c>
      <c r="P19" s="14" t="s">
        <v>42</v>
      </c>
      <c r="Q19" t="s">
        <v>46</v>
      </c>
      <c r="R19" t="s">
        <v>46</v>
      </c>
      <c r="S19" t="s">
        <v>46</v>
      </c>
      <c r="T19" t="s">
        <v>46</v>
      </c>
      <c r="U19" s="16">
        <f>AVERAGE(H16,J16,L16)</f>
        <v>3120</v>
      </c>
      <c r="V19" s="16">
        <f t="shared" si="0"/>
        <v>0</v>
      </c>
      <c r="W19" s="16">
        <f>STDEV(H16,J16,L16)</f>
        <v>474.24993410647937</v>
      </c>
    </row>
    <row r="23" spans="1:23" x14ac:dyDescent="0.2">
      <c r="B23">
        <v>1</v>
      </c>
      <c r="C23">
        <v>2</v>
      </c>
      <c r="D23">
        <v>3</v>
      </c>
    </row>
    <row r="24" spans="1:23" x14ac:dyDescent="0.2">
      <c r="A24" t="s">
        <v>99</v>
      </c>
      <c r="B24" s="16">
        <f>B12-$U$19</f>
        <v>149420</v>
      </c>
      <c r="C24" s="16">
        <f>B16-$U$19</f>
        <v>111823</v>
      </c>
      <c r="D24" s="16">
        <f>H12-$U$19</f>
        <v>159327</v>
      </c>
      <c r="E24" s="16"/>
      <c r="G24" s="16"/>
    </row>
    <row r="25" spans="1:23" x14ac:dyDescent="0.2">
      <c r="B25" s="16">
        <f>D12-$U$19</f>
        <v>184289</v>
      </c>
      <c r="C25" s="16">
        <f>D16-$U$19</f>
        <v>131075</v>
      </c>
      <c r="D25" s="16">
        <f>J12-$U$19</f>
        <v>194599</v>
      </c>
      <c r="E25" s="16"/>
      <c r="F25" s="16"/>
      <c r="G25" s="16"/>
    </row>
    <row r="26" spans="1:23" x14ac:dyDescent="0.2">
      <c r="B26" s="16">
        <f>F12-$U$19</f>
        <v>209321</v>
      </c>
      <c r="C26" s="16">
        <f>F16-$U$19</f>
        <v>148322</v>
      </c>
      <c r="D26" s="16">
        <f>L12-$U$19</f>
        <v>194436</v>
      </c>
    </row>
    <row r="27" spans="1:23" x14ac:dyDescent="0.2">
      <c r="B27" s="16">
        <f>B14-$U$19</f>
        <v>138797</v>
      </c>
      <c r="C27" s="16">
        <f>B18-$U$19</f>
        <v>100675</v>
      </c>
      <c r="D27" s="16">
        <f>H14-$U$19</f>
        <v>190563</v>
      </c>
      <c r="E27" s="16"/>
      <c r="G27" s="16"/>
      <c r="I27" s="16"/>
      <c r="K27" s="16"/>
    </row>
    <row r="28" spans="1:23" x14ac:dyDescent="0.2">
      <c r="B28" s="16">
        <f>D14-$U$19</f>
        <v>160532</v>
      </c>
      <c r="C28" s="16">
        <f>D18-$U$19</f>
        <v>107486</v>
      </c>
      <c r="D28" s="16">
        <f>J14-$U$19</f>
        <v>186545</v>
      </c>
      <c r="E28" s="16"/>
      <c r="F28" s="16"/>
      <c r="G28" s="16"/>
      <c r="H28" s="16"/>
      <c r="I28" s="16"/>
      <c r="J28" s="16"/>
      <c r="K28" s="16"/>
      <c r="L28" s="16"/>
    </row>
    <row r="29" spans="1:23" x14ac:dyDescent="0.2">
      <c r="B29" s="16">
        <f>F14-$U$19</f>
        <v>169997</v>
      </c>
      <c r="C29" s="16">
        <f>F18-$U$19</f>
        <v>122537</v>
      </c>
      <c r="D29" s="16">
        <f>L14-$U$19</f>
        <v>204152</v>
      </c>
    </row>
    <row r="30" spans="1:23" x14ac:dyDescent="0.2">
      <c r="I30" s="16"/>
      <c r="K30" s="16"/>
    </row>
    <row r="32" spans="1:23" x14ac:dyDescent="0.2">
      <c r="C32" s="16"/>
      <c r="E32" s="16"/>
      <c r="G32" s="16"/>
      <c r="H32" s="16">
        <f>H16-$U$19</f>
        <v>439</v>
      </c>
      <c r="I32" s="16"/>
      <c r="J32" s="16">
        <f>J16-$U$19</f>
        <v>64</v>
      </c>
      <c r="K32" s="16"/>
      <c r="L32" s="16">
        <f>L16-$U$19</f>
        <v>-503</v>
      </c>
    </row>
    <row r="33" spans="2:21" x14ac:dyDescent="0.2">
      <c r="B33" s="16"/>
      <c r="C33" s="16"/>
      <c r="D33" s="16"/>
      <c r="E33" s="16"/>
      <c r="F33" s="16"/>
      <c r="G33" s="16"/>
      <c r="H33" s="16"/>
      <c r="I33" s="16"/>
      <c r="J33" s="16"/>
      <c r="K33" s="16"/>
      <c r="L33" s="16"/>
    </row>
    <row r="34" spans="2:21" x14ac:dyDescent="0.2">
      <c r="C34" s="16"/>
      <c r="E34" s="16"/>
      <c r="G34" s="16"/>
      <c r="H34" s="16">
        <f>H18-$U$19</f>
        <v>-3112</v>
      </c>
      <c r="I34" s="16"/>
      <c r="J34" s="16">
        <f>J18-$U$19</f>
        <v>-3117</v>
      </c>
      <c r="K34" s="16"/>
      <c r="L34" s="16">
        <f>L18-$U$19</f>
        <v>-3116</v>
      </c>
    </row>
    <row r="43" spans="2:21" x14ac:dyDescent="0.2">
      <c r="Q43">
        <v>1</v>
      </c>
      <c r="R43">
        <v>2</v>
      </c>
      <c r="S43">
        <v>3</v>
      </c>
      <c r="T43" t="s">
        <v>56</v>
      </c>
      <c r="U43" t="s">
        <v>57</v>
      </c>
    </row>
    <row r="44" spans="2:21" ht="16" x14ac:dyDescent="0.2">
      <c r="O44" s="13">
        <v>1</v>
      </c>
      <c r="P44" s="14" t="s">
        <v>36</v>
      </c>
      <c r="Q44">
        <f>B12/$U13</f>
        <v>0.82843643078259921</v>
      </c>
      <c r="R44">
        <f>D12/$U13</f>
        <v>1.0178080703850541</v>
      </c>
      <c r="S44">
        <f>F12/$U13</f>
        <v>1.1537554988323466</v>
      </c>
      <c r="T44" s="17">
        <f>1-MIN(Q44:S44)</f>
        <v>0.17156356921740079</v>
      </c>
      <c r="U44" s="17">
        <f>MAX(Q44:S44)-1</f>
        <v>0.15375549883234663</v>
      </c>
    </row>
    <row r="45" spans="2:21" ht="16" x14ac:dyDescent="0.2">
      <c r="O45" s="13">
        <v>2</v>
      </c>
      <c r="P45" s="14" t="s">
        <v>37</v>
      </c>
      <c r="Q45">
        <f>B14/$U14</f>
        <v>0.88941602637219386</v>
      </c>
      <c r="R45">
        <f>D14/$U14</f>
        <v>1.0256326694325717</v>
      </c>
      <c r="S45">
        <f>F14/$U14</f>
        <v>1.0849513041952346</v>
      </c>
      <c r="T45" s="17">
        <f t="shared" ref="T45:T49" si="1">1-MIN(Q45:S45)</f>
        <v>0.11058397362780614</v>
      </c>
      <c r="U45" s="17">
        <f t="shared" ref="U45:U49" si="2">MAX(Q45:S45)-1</f>
        <v>8.4951304195234556E-2</v>
      </c>
    </row>
    <row r="46" spans="2:21" ht="16" x14ac:dyDescent="0.2">
      <c r="O46" s="13">
        <v>3</v>
      </c>
      <c r="P46" s="14" t="s">
        <v>38</v>
      </c>
      <c r="Q46">
        <f>B16/$U15</f>
        <v>0.86082430475810079</v>
      </c>
      <c r="R46">
        <f>D16/$U15</f>
        <v>1.0050052423985223</v>
      </c>
      <c r="S46">
        <f>F16/$U15</f>
        <v>1.1341704528433771</v>
      </c>
      <c r="T46" s="17">
        <f t="shared" si="1"/>
        <v>0.13917569524189921</v>
      </c>
      <c r="U46" s="17">
        <f t="shared" si="2"/>
        <v>0.13417045284337714</v>
      </c>
    </row>
    <row r="47" spans="2:21" ht="16" x14ac:dyDescent="0.2">
      <c r="O47" s="13">
        <v>4</v>
      </c>
      <c r="P47" s="14" t="s">
        <v>39</v>
      </c>
      <c r="Q47">
        <f>B18/$U16</f>
        <v>0.91568203071240784</v>
      </c>
      <c r="R47">
        <f>D18/$U16</f>
        <v>0.97576883943327308</v>
      </c>
      <c r="S47">
        <f>F18/$U16</f>
        <v>1.1085491298543189</v>
      </c>
      <c r="T47" s="17">
        <f t="shared" si="1"/>
        <v>8.4317969287592165E-2</v>
      </c>
      <c r="U47" s="17">
        <f t="shared" si="2"/>
        <v>0.10854912985431886</v>
      </c>
    </row>
    <row r="48" spans="2:21" ht="16" x14ac:dyDescent="0.2">
      <c r="O48" s="13">
        <v>5</v>
      </c>
      <c r="P48" s="14" t="s">
        <v>40</v>
      </c>
      <c r="Q48">
        <f>H12/$U17</f>
        <v>0.87380630493328215</v>
      </c>
      <c r="R48">
        <f>J12/$U17</f>
        <v>1.06353523798595</v>
      </c>
      <c r="S48">
        <f>L12/$U17</f>
        <v>1.0626584570807678</v>
      </c>
      <c r="T48" s="17">
        <f t="shared" si="1"/>
        <v>0.12619369506671785</v>
      </c>
      <c r="U48" s="17">
        <f t="shared" si="2"/>
        <v>6.3535237985949955E-2</v>
      </c>
    </row>
    <row r="49" spans="15:21" ht="16" x14ac:dyDescent="0.2">
      <c r="O49" s="13">
        <v>6</v>
      </c>
      <c r="P49" s="14" t="s">
        <v>41</v>
      </c>
      <c r="Q49">
        <f>H14/$U18</f>
        <v>0.98379499508990542</v>
      </c>
      <c r="R49">
        <f>J14/$U18</f>
        <v>0.96338593342589141</v>
      </c>
      <c r="S49">
        <f>L14/$U18</f>
        <v>1.052819071484203</v>
      </c>
      <c r="T49" s="17">
        <f t="shared" si="1"/>
        <v>3.6614066574108595E-2</v>
      </c>
      <c r="U49" s="17">
        <f t="shared" si="2"/>
        <v>5.2819071484202951E-2</v>
      </c>
    </row>
    <row r="51" spans="15:21" x14ac:dyDescent="0.2">
      <c r="U51" s="17">
        <f>MAX(T44:U49)</f>
        <v>0.17156356921740079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ADA7-C4FD-457D-B948-3737360617AA}">
  <dimension ref="A1:AD51"/>
  <sheetViews>
    <sheetView zoomScaleNormal="100" workbookViewId="0">
      <selection activeCell="AE16" sqref="AE16"/>
    </sheetView>
  </sheetViews>
  <sheetFormatPr baseColWidth="10" defaultColWidth="8.83203125" defaultRowHeight="15" x14ac:dyDescent="0.2"/>
  <cols>
    <col min="16" max="16" width="15.83203125" customWidth="1"/>
    <col min="18" max="18" width="19.33203125" customWidth="1"/>
    <col min="19" max="19" width="15.33203125" customWidth="1"/>
    <col min="20" max="20" width="15.5" customWidth="1"/>
    <col min="21" max="21" width="19.83203125" customWidth="1"/>
    <col min="22" max="22" width="13" customWidth="1"/>
    <col min="23" max="23" width="13.1640625" customWidth="1"/>
    <col min="25" max="25" width="14.1640625" customWidth="1"/>
    <col min="26" max="26" width="19.83203125" customWidth="1"/>
    <col min="27" max="27" width="16.1640625" customWidth="1"/>
  </cols>
  <sheetData>
    <row r="1" spans="1:30" x14ac:dyDescent="0.2">
      <c r="A1" s="1"/>
      <c r="B1" s="2">
        <v>1</v>
      </c>
      <c r="C1" s="2">
        <v>2</v>
      </c>
      <c r="D1" s="2">
        <v>3</v>
      </c>
      <c r="E1" s="2">
        <v>4</v>
      </c>
      <c r="F1" s="2">
        <v>5</v>
      </c>
      <c r="G1" s="2">
        <v>6</v>
      </c>
      <c r="H1" s="2">
        <v>7</v>
      </c>
      <c r="I1" s="2">
        <v>8</v>
      </c>
      <c r="J1" s="2">
        <v>9</v>
      </c>
      <c r="K1" s="2">
        <v>10</v>
      </c>
      <c r="L1" s="2">
        <v>11</v>
      </c>
      <c r="M1" s="2">
        <v>12</v>
      </c>
    </row>
    <row r="2" spans="1:30" x14ac:dyDescent="0.2">
      <c r="A2" s="2" t="s">
        <v>0</v>
      </c>
      <c r="B2" s="3" t="s">
        <v>10</v>
      </c>
      <c r="C2" s="4"/>
      <c r="D2" s="5" t="s">
        <v>11</v>
      </c>
      <c r="E2" s="4"/>
      <c r="F2" s="6" t="s">
        <v>12</v>
      </c>
      <c r="G2" s="4"/>
      <c r="H2" s="3" t="s">
        <v>22</v>
      </c>
      <c r="I2" s="4"/>
      <c r="J2" s="6" t="s">
        <v>23</v>
      </c>
      <c r="K2" s="4"/>
      <c r="L2" s="6" t="s">
        <v>24</v>
      </c>
      <c r="M2" s="4"/>
    </row>
    <row r="3" spans="1:30" x14ac:dyDescent="0.2">
      <c r="A3" s="2" t="s">
        <v>2</v>
      </c>
      <c r="B3" s="4"/>
      <c r="C3" s="4"/>
      <c r="D3" s="4"/>
      <c r="E3" s="4"/>
      <c r="F3" s="4"/>
      <c r="G3" s="4"/>
      <c r="H3" s="4"/>
      <c r="I3" s="4"/>
      <c r="J3" s="4"/>
      <c r="K3" s="4"/>
      <c r="L3" s="4"/>
      <c r="M3" s="4"/>
    </row>
    <row r="4" spans="1:30" x14ac:dyDescent="0.2">
      <c r="A4" s="2" t="s">
        <v>3</v>
      </c>
      <c r="B4" s="8" t="s">
        <v>13</v>
      </c>
      <c r="C4" s="4"/>
      <c r="D4" s="3" t="s">
        <v>14</v>
      </c>
      <c r="E4" s="4"/>
      <c r="F4" s="9" t="s">
        <v>15</v>
      </c>
      <c r="G4" s="4"/>
      <c r="H4" s="5" t="s">
        <v>25</v>
      </c>
      <c r="I4" s="4"/>
      <c r="J4" s="5" t="s">
        <v>26</v>
      </c>
      <c r="K4" s="4"/>
      <c r="L4" s="6" t="s">
        <v>27</v>
      </c>
      <c r="M4" s="4"/>
    </row>
    <row r="5" spans="1:30" x14ac:dyDescent="0.2">
      <c r="A5" s="2" t="s">
        <v>4</v>
      </c>
      <c r="B5" s="4"/>
      <c r="C5" s="4"/>
      <c r="D5" s="4"/>
      <c r="E5" s="4"/>
      <c r="F5" s="4"/>
      <c r="G5" s="4"/>
      <c r="H5" s="4"/>
      <c r="I5" s="4"/>
      <c r="J5" s="4"/>
      <c r="K5" s="4"/>
      <c r="L5" s="4"/>
      <c r="M5" s="4"/>
    </row>
    <row r="6" spans="1:30" x14ac:dyDescent="0.2">
      <c r="A6" s="2" t="s">
        <v>5</v>
      </c>
      <c r="B6" s="10" t="s">
        <v>16</v>
      </c>
      <c r="C6" s="4"/>
      <c r="D6" s="11" t="s">
        <v>17</v>
      </c>
      <c r="E6" s="4"/>
      <c r="F6" s="8" t="s">
        <v>18</v>
      </c>
      <c r="G6" s="4"/>
      <c r="H6" s="4" t="s">
        <v>28</v>
      </c>
      <c r="I6" s="4"/>
      <c r="J6" s="4" t="s">
        <v>29</v>
      </c>
      <c r="K6" s="4"/>
      <c r="L6" s="4" t="s">
        <v>30</v>
      </c>
      <c r="M6" s="4"/>
    </row>
    <row r="7" spans="1:30" x14ac:dyDescent="0.2">
      <c r="A7" s="2" t="s">
        <v>6</v>
      </c>
      <c r="B7" s="4"/>
      <c r="C7" s="4"/>
      <c r="D7" s="4"/>
      <c r="E7" s="4"/>
      <c r="F7" s="4"/>
      <c r="G7" s="4"/>
      <c r="H7" s="4"/>
      <c r="I7" s="4"/>
      <c r="J7" s="4"/>
      <c r="K7" s="4"/>
      <c r="L7" s="4"/>
      <c r="M7" s="4"/>
      <c r="P7" t="s">
        <v>51</v>
      </c>
    </row>
    <row r="8" spans="1:30" x14ac:dyDescent="0.2">
      <c r="A8" s="2" t="s">
        <v>7</v>
      </c>
      <c r="B8" s="12" t="s">
        <v>19</v>
      </c>
      <c r="C8" s="4"/>
      <c r="D8" s="10" t="s">
        <v>20</v>
      </c>
      <c r="E8" s="4"/>
      <c r="F8" s="11" t="s">
        <v>21</v>
      </c>
      <c r="G8" s="4"/>
      <c r="H8" s="4" t="s">
        <v>31</v>
      </c>
      <c r="I8" s="4"/>
      <c r="J8" s="4" t="s">
        <v>32</v>
      </c>
      <c r="K8" s="4"/>
      <c r="L8" s="4" t="s">
        <v>33</v>
      </c>
      <c r="M8" s="4"/>
      <c r="P8" t="s">
        <v>50</v>
      </c>
    </row>
    <row r="9" spans="1:30" x14ac:dyDescent="0.2">
      <c r="A9" s="2" t="s">
        <v>8</v>
      </c>
      <c r="B9" s="4"/>
      <c r="C9" s="4"/>
      <c r="D9" s="4"/>
      <c r="E9" s="4"/>
      <c r="F9" s="4"/>
      <c r="G9" s="4"/>
      <c r="H9" s="4"/>
      <c r="I9" s="4"/>
      <c r="J9" s="4"/>
      <c r="K9" s="4"/>
      <c r="L9" s="4"/>
      <c r="M9" s="4"/>
    </row>
    <row r="11" spans="1:30" ht="16" x14ac:dyDescent="0.2">
      <c r="A11" s="1" t="s">
        <v>9</v>
      </c>
      <c r="B11" s="2">
        <v>1</v>
      </c>
      <c r="C11" s="2">
        <v>2</v>
      </c>
      <c r="D11" s="2">
        <v>3</v>
      </c>
      <c r="E11" s="2">
        <v>4</v>
      </c>
      <c r="F11" s="2">
        <v>5</v>
      </c>
      <c r="G11" s="2">
        <v>6</v>
      </c>
      <c r="H11" s="2">
        <v>7</v>
      </c>
      <c r="I11" s="2">
        <v>8</v>
      </c>
      <c r="J11" s="2">
        <v>9</v>
      </c>
      <c r="K11" s="2">
        <v>10</v>
      </c>
      <c r="L11" s="2">
        <v>11</v>
      </c>
      <c r="M11" s="2">
        <v>12</v>
      </c>
    </row>
    <row r="12" spans="1:30" ht="34.75" customHeight="1" x14ac:dyDescent="0.2">
      <c r="A12" s="2" t="s">
        <v>0</v>
      </c>
      <c r="B12" s="3">
        <v>152540</v>
      </c>
      <c r="C12" s="4">
        <v>88</v>
      </c>
      <c r="D12" s="5">
        <v>187596</v>
      </c>
      <c r="E12" s="4">
        <v>104</v>
      </c>
      <c r="F12" s="6">
        <v>212623</v>
      </c>
      <c r="G12" s="4">
        <v>96</v>
      </c>
      <c r="H12" s="3">
        <v>162447</v>
      </c>
      <c r="I12" s="4">
        <v>87</v>
      </c>
      <c r="J12" s="6">
        <v>197719</v>
      </c>
      <c r="K12" s="4">
        <v>102</v>
      </c>
      <c r="L12" s="6">
        <v>197556</v>
      </c>
      <c r="M12" s="4">
        <v>52</v>
      </c>
      <c r="N12" s="7" t="s">
        <v>1</v>
      </c>
      <c r="O12" s="13" t="s">
        <v>34</v>
      </c>
      <c r="P12" s="13" t="s">
        <v>35</v>
      </c>
      <c r="Q12" s="15" t="s">
        <v>47</v>
      </c>
      <c r="R12" s="13" t="s">
        <v>43</v>
      </c>
      <c r="S12" s="13" t="s">
        <v>44</v>
      </c>
      <c r="T12" s="13" t="s">
        <v>45</v>
      </c>
      <c r="U12" s="13" t="s">
        <v>48</v>
      </c>
      <c r="V12" s="13" t="s">
        <v>49</v>
      </c>
      <c r="W12" s="13" t="s">
        <v>52</v>
      </c>
      <c r="Y12" s="13" t="s">
        <v>35</v>
      </c>
      <c r="Z12" s="13" t="s">
        <v>49</v>
      </c>
      <c r="AA12" s="13" t="s">
        <v>52</v>
      </c>
    </row>
    <row r="13" spans="1:30" ht="16" x14ac:dyDescent="0.2">
      <c r="A13" s="2" t="s">
        <v>2</v>
      </c>
      <c r="B13" s="4">
        <v>76</v>
      </c>
      <c r="C13" s="4">
        <v>25</v>
      </c>
      <c r="D13" s="4">
        <v>83</v>
      </c>
      <c r="E13" s="4">
        <v>30</v>
      </c>
      <c r="F13" s="4">
        <v>86</v>
      </c>
      <c r="G13" s="4">
        <v>34</v>
      </c>
      <c r="H13" s="4">
        <v>82</v>
      </c>
      <c r="I13" s="4">
        <v>31</v>
      </c>
      <c r="J13" s="4">
        <v>88</v>
      </c>
      <c r="K13" s="4">
        <v>37</v>
      </c>
      <c r="L13" s="4">
        <v>102</v>
      </c>
      <c r="M13" s="4">
        <v>24</v>
      </c>
      <c r="N13" s="7" t="s">
        <v>1</v>
      </c>
      <c r="O13" s="13">
        <v>1</v>
      </c>
      <c r="P13" s="14" t="s">
        <v>36</v>
      </c>
      <c r="R13" s="14">
        <v>2.0510000000000002</v>
      </c>
      <c r="S13" s="14">
        <v>11.7</v>
      </c>
      <c r="T13" s="14">
        <v>3.3</v>
      </c>
      <c r="U13" s="16">
        <f>AVERAGE(B12,D12,F12)</f>
        <v>184253</v>
      </c>
      <c r="V13" s="16">
        <f>U13-3120</f>
        <v>181133</v>
      </c>
      <c r="W13" s="16">
        <f>STDEV(B12,D12,F12)</f>
        <v>30180.680227589306</v>
      </c>
      <c r="Y13" s="14" t="s">
        <v>53</v>
      </c>
      <c r="Z13" s="16">
        <f>AVERAGE(B12,D12,F12,B14,D14,F14)-3120</f>
        <v>168787.5</v>
      </c>
      <c r="AA13" s="16">
        <f>_xlfn.STDEV.S(B12,D12,F12,B14,D14,F14)</f>
        <v>25487.358786268927</v>
      </c>
      <c r="AC13" s="16">
        <f>AVERAGE(Z13:Z15)</f>
        <v>159125.83333333334</v>
      </c>
      <c r="AD13" s="17">
        <f>Z13/AC13-1</f>
        <v>6.0717147330990651E-2</v>
      </c>
    </row>
    <row r="14" spans="1:30" ht="16" x14ac:dyDescent="0.2">
      <c r="A14" s="2" t="s">
        <v>3</v>
      </c>
      <c r="B14" s="8">
        <v>141917</v>
      </c>
      <c r="C14" s="4">
        <v>90</v>
      </c>
      <c r="D14" s="3">
        <v>163652</v>
      </c>
      <c r="E14" s="4">
        <v>97</v>
      </c>
      <c r="F14" s="9">
        <v>173117</v>
      </c>
      <c r="G14" s="4">
        <v>91</v>
      </c>
      <c r="H14" s="5">
        <v>193683</v>
      </c>
      <c r="I14" s="4">
        <v>98</v>
      </c>
      <c r="J14" s="5">
        <v>189665</v>
      </c>
      <c r="K14" s="4">
        <v>120</v>
      </c>
      <c r="L14" s="6">
        <v>207272</v>
      </c>
      <c r="M14" s="4">
        <v>53</v>
      </c>
      <c r="N14" s="7" t="s">
        <v>1</v>
      </c>
      <c r="O14" s="13">
        <v>2</v>
      </c>
      <c r="P14" s="14" t="s">
        <v>37</v>
      </c>
      <c r="R14" s="14">
        <v>1.9159999999999999</v>
      </c>
      <c r="S14" s="14">
        <v>12.53</v>
      </c>
      <c r="T14" s="14">
        <v>2.4700000000000002</v>
      </c>
      <c r="U14" s="16">
        <f>AVERAGE(B14,D14,F14)</f>
        <v>159562</v>
      </c>
      <c r="V14" s="16">
        <f>U14-3120</f>
        <v>156442</v>
      </c>
      <c r="W14" s="16">
        <f>STDEV(B14,D14,F14)</f>
        <v>15997.064574477406</v>
      </c>
      <c r="Y14" s="14" t="s">
        <v>54</v>
      </c>
      <c r="Z14" s="16">
        <f>AVERAGE(B16,D16,F16,B18,D18,F18)-3120</f>
        <v>120319.66666666667</v>
      </c>
      <c r="AA14" s="16">
        <f>_xlfn.STDEV.S(B16,D16,F16,B18,D18,F18)</f>
        <v>17478.751141505094</v>
      </c>
      <c r="AD14" s="17">
        <f>1-Z14/AC13</f>
        <v>0.24387094071253879</v>
      </c>
    </row>
    <row r="15" spans="1:30" ht="16" x14ac:dyDescent="0.2">
      <c r="A15" s="2" t="s">
        <v>4</v>
      </c>
      <c r="B15" s="4">
        <v>56</v>
      </c>
      <c r="C15" s="4">
        <v>29</v>
      </c>
      <c r="D15" s="4">
        <v>73</v>
      </c>
      <c r="E15" s="4">
        <v>30</v>
      </c>
      <c r="F15" s="4">
        <v>78</v>
      </c>
      <c r="G15" s="4">
        <v>24</v>
      </c>
      <c r="H15" s="4">
        <v>52</v>
      </c>
      <c r="I15" s="4">
        <v>19</v>
      </c>
      <c r="J15" s="4">
        <v>51</v>
      </c>
      <c r="K15" s="4">
        <v>23</v>
      </c>
      <c r="L15" s="4">
        <v>49</v>
      </c>
      <c r="M15" s="4">
        <v>15</v>
      </c>
      <c r="N15" s="7" t="s">
        <v>1</v>
      </c>
      <c r="O15" s="13">
        <v>3</v>
      </c>
      <c r="P15" s="14" t="s">
        <v>38</v>
      </c>
      <c r="R15" s="14">
        <v>2.3119999999999998</v>
      </c>
      <c r="S15" s="14">
        <v>10.38</v>
      </c>
      <c r="T15" s="14">
        <v>4.62</v>
      </c>
      <c r="U15" s="16">
        <f>AVERAGE(B16,D16,F16)</f>
        <v>133526.66666666666</v>
      </c>
      <c r="V15" s="16">
        <f t="shared" ref="V15:V19" si="0">U15-3120</f>
        <v>130406.66666666666</v>
      </c>
      <c r="W15" s="16">
        <f>STDEV(B16,D16,F16)</f>
        <v>18258.676083805531</v>
      </c>
      <c r="Y15" s="14" t="s">
        <v>55</v>
      </c>
      <c r="Z15" s="16">
        <f>AVERAGE(H12,J12,L12,H14,J14,L14)-3120</f>
        <v>188270.33333333334</v>
      </c>
      <c r="AA15" s="16">
        <f>_xlfn.STDEV.S(H12,J12,L12,H14,J14,L14)</f>
        <v>15337.825421703908</v>
      </c>
      <c r="AD15" s="17">
        <f>Z15/AC13-1</f>
        <v>0.18315379338154814</v>
      </c>
    </row>
    <row r="16" spans="1:30" ht="16" x14ac:dyDescent="0.2">
      <c r="A16" s="2" t="s">
        <v>5</v>
      </c>
      <c r="B16" s="10">
        <v>114943</v>
      </c>
      <c r="C16" s="4">
        <v>69</v>
      </c>
      <c r="D16" s="11">
        <v>134195</v>
      </c>
      <c r="E16" s="4">
        <v>74</v>
      </c>
      <c r="F16" s="8">
        <v>151442</v>
      </c>
      <c r="G16" s="4">
        <v>48</v>
      </c>
      <c r="H16" s="4">
        <v>3559</v>
      </c>
      <c r="I16" s="4">
        <v>7</v>
      </c>
      <c r="J16" s="4">
        <v>3184</v>
      </c>
      <c r="K16" s="4">
        <v>10</v>
      </c>
      <c r="L16" s="4">
        <v>2617</v>
      </c>
      <c r="M16" s="4">
        <v>9</v>
      </c>
      <c r="N16" s="7" t="s">
        <v>1</v>
      </c>
      <c r="O16" s="13">
        <v>4</v>
      </c>
      <c r="P16" s="14" t="s">
        <v>39</v>
      </c>
      <c r="R16" s="14">
        <v>2.2810000000000001</v>
      </c>
      <c r="S16" s="14">
        <v>10.52</v>
      </c>
      <c r="T16" s="14">
        <v>4.4800000000000004</v>
      </c>
      <c r="U16" s="16">
        <f>AVERAGE(B18,D18,F18)</f>
        <v>113352.66666666667</v>
      </c>
      <c r="V16" s="16">
        <f t="shared" si="0"/>
        <v>110232.66666666667</v>
      </c>
      <c r="W16" s="16">
        <f>STDEV(B18,D18,F18)</f>
        <v>11186.8178823709</v>
      </c>
    </row>
    <row r="17" spans="1:23" ht="16" x14ac:dyDescent="0.2">
      <c r="A17" s="2" t="s">
        <v>6</v>
      </c>
      <c r="B17" s="4">
        <v>48</v>
      </c>
      <c r="C17" s="4">
        <v>24</v>
      </c>
      <c r="D17" s="4">
        <v>55</v>
      </c>
      <c r="E17" s="4">
        <v>23</v>
      </c>
      <c r="F17" s="4">
        <v>43</v>
      </c>
      <c r="G17" s="4">
        <v>20</v>
      </c>
      <c r="H17" s="4">
        <v>4</v>
      </c>
      <c r="I17" s="4">
        <v>8</v>
      </c>
      <c r="J17" s="4">
        <v>5</v>
      </c>
      <c r="K17" s="4">
        <v>9</v>
      </c>
      <c r="L17" s="4">
        <v>8</v>
      </c>
      <c r="M17" s="4">
        <v>5</v>
      </c>
      <c r="N17" s="7" t="s">
        <v>1</v>
      </c>
      <c r="O17" s="13">
        <v>5</v>
      </c>
      <c r="P17" s="14" t="s">
        <v>40</v>
      </c>
      <c r="R17" s="14">
        <v>2.1970000000000001</v>
      </c>
      <c r="S17" s="14">
        <v>10.93</v>
      </c>
      <c r="T17" s="14">
        <v>4.07</v>
      </c>
      <c r="U17" s="16">
        <f>AVERAGE(H12,J12,L12)</f>
        <v>185907.33333333334</v>
      </c>
      <c r="V17" s="16">
        <f t="shared" si="0"/>
        <v>182787.33333333334</v>
      </c>
      <c r="W17" s="16">
        <f>STDEV(H12,J12,L12)</f>
        <v>20317.408110616208</v>
      </c>
    </row>
    <row r="18" spans="1:23" ht="16" x14ac:dyDescent="0.2">
      <c r="A18" s="2" t="s">
        <v>7</v>
      </c>
      <c r="B18" s="12">
        <v>103795</v>
      </c>
      <c r="C18" s="4">
        <v>56</v>
      </c>
      <c r="D18" s="10">
        <v>110606</v>
      </c>
      <c r="E18" s="4">
        <v>64</v>
      </c>
      <c r="F18" s="11">
        <v>125657</v>
      </c>
      <c r="G18" s="4">
        <v>33</v>
      </c>
      <c r="H18" s="4">
        <v>8</v>
      </c>
      <c r="I18" s="4">
        <v>5</v>
      </c>
      <c r="J18" s="4">
        <v>3</v>
      </c>
      <c r="K18" s="4">
        <v>4</v>
      </c>
      <c r="L18" s="4">
        <v>4</v>
      </c>
      <c r="M18" s="4">
        <v>5</v>
      </c>
      <c r="N18" s="7" t="s">
        <v>1</v>
      </c>
      <c r="O18" s="13">
        <v>6</v>
      </c>
      <c r="P18" s="14" t="s">
        <v>41</v>
      </c>
      <c r="R18" s="14">
        <v>2.1379999999999999</v>
      </c>
      <c r="S18" s="14">
        <v>11.23</v>
      </c>
      <c r="T18" s="14">
        <v>3.77</v>
      </c>
      <c r="U18" s="16">
        <f>AVERAGE(H14,J14,L14)</f>
        <v>196873.33333333334</v>
      </c>
      <c r="V18" s="16">
        <f t="shared" si="0"/>
        <v>193753.33333333334</v>
      </c>
      <c r="W18" s="16">
        <f>STDEV(H14,J14,L14)</f>
        <v>9226.8782550401811</v>
      </c>
    </row>
    <row r="19" spans="1:23" ht="16" x14ac:dyDescent="0.2">
      <c r="A19" s="2" t="s">
        <v>8</v>
      </c>
      <c r="B19" s="4">
        <v>23</v>
      </c>
      <c r="C19" s="4">
        <v>13</v>
      </c>
      <c r="D19" s="4">
        <v>24</v>
      </c>
      <c r="E19" s="4">
        <v>12</v>
      </c>
      <c r="F19" s="4">
        <v>23</v>
      </c>
      <c r="G19" s="4">
        <v>12</v>
      </c>
      <c r="H19" s="4">
        <v>4</v>
      </c>
      <c r="I19" s="4">
        <v>7</v>
      </c>
      <c r="J19" s="4">
        <v>5</v>
      </c>
      <c r="K19" s="4">
        <v>5</v>
      </c>
      <c r="L19" s="4">
        <v>7</v>
      </c>
      <c r="M19" s="4">
        <v>5</v>
      </c>
      <c r="N19" s="7" t="s">
        <v>1</v>
      </c>
      <c r="O19" s="13">
        <v>7</v>
      </c>
      <c r="P19" s="14" t="s">
        <v>42</v>
      </c>
      <c r="Q19" t="s">
        <v>46</v>
      </c>
      <c r="R19" t="s">
        <v>46</v>
      </c>
      <c r="S19" t="s">
        <v>46</v>
      </c>
      <c r="T19" t="s">
        <v>46</v>
      </c>
      <c r="U19" s="16">
        <f>AVERAGE(H16,J16,L16)</f>
        <v>3120</v>
      </c>
      <c r="V19" s="16">
        <f t="shared" si="0"/>
        <v>0</v>
      </c>
      <c r="W19" s="16">
        <f>STDEV(H16,J16,L16)</f>
        <v>474.24993410647937</v>
      </c>
    </row>
    <row r="43" spans="15:21" x14ac:dyDescent="0.2">
      <c r="Q43">
        <v>1</v>
      </c>
      <c r="R43">
        <v>2</v>
      </c>
      <c r="S43">
        <v>3</v>
      </c>
      <c r="T43" t="s">
        <v>56</v>
      </c>
      <c r="U43" t="s">
        <v>57</v>
      </c>
    </row>
    <row r="44" spans="15:21" ht="16" x14ac:dyDescent="0.2">
      <c r="O44" s="13">
        <v>1</v>
      </c>
      <c r="P44" s="14" t="s">
        <v>36</v>
      </c>
      <c r="Q44">
        <f>B12/$U13</f>
        <v>0.8278833994561825</v>
      </c>
      <c r="R44">
        <f>D12/$U13</f>
        <v>1.018143530905874</v>
      </c>
      <c r="S44">
        <f>F12/$U13</f>
        <v>1.1539730696379435</v>
      </c>
      <c r="T44" s="17">
        <f>1-MIN(Q44:S44)</f>
        <v>0.1721166005438175</v>
      </c>
      <c r="U44" s="17">
        <f>MAX(Q44:S44)-1</f>
        <v>0.15397306963794355</v>
      </c>
    </row>
    <row r="45" spans="15:21" ht="16" x14ac:dyDescent="0.2">
      <c r="O45" s="13">
        <v>2</v>
      </c>
      <c r="P45" s="14" t="s">
        <v>37</v>
      </c>
      <c r="Q45">
        <f>B14/$U14</f>
        <v>0.88941602637219386</v>
      </c>
      <c r="R45">
        <f>D14/$U14</f>
        <v>1.0256326694325717</v>
      </c>
      <c r="S45">
        <f>F14/$U14</f>
        <v>1.0849513041952346</v>
      </c>
      <c r="T45" s="17">
        <f t="shared" ref="T45:T49" si="1">1-MIN(Q45:S45)</f>
        <v>0.11058397362780614</v>
      </c>
      <c r="U45" s="17">
        <f t="shared" ref="U45:U49" si="2">MAX(Q45:S45)-1</f>
        <v>8.4951304195234556E-2</v>
      </c>
    </row>
    <row r="46" spans="15:21" ht="16" x14ac:dyDescent="0.2">
      <c r="O46" s="13">
        <v>3</v>
      </c>
      <c r="P46" s="14" t="s">
        <v>38</v>
      </c>
      <c r="Q46">
        <f>B16/$U15</f>
        <v>0.86082430475810079</v>
      </c>
      <c r="R46">
        <f>D16/$U15</f>
        <v>1.0050052423985223</v>
      </c>
      <c r="S46">
        <f>F16/$U15</f>
        <v>1.1341704528433771</v>
      </c>
      <c r="T46" s="17">
        <f t="shared" si="1"/>
        <v>0.13917569524189921</v>
      </c>
      <c r="U46" s="17">
        <f t="shared" si="2"/>
        <v>0.13417045284337714</v>
      </c>
    </row>
    <row r="47" spans="15:21" ht="16" x14ac:dyDescent="0.2">
      <c r="O47" s="13">
        <v>4</v>
      </c>
      <c r="P47" s="14" t="s">
        <v>39</v>
      </c>
      <c r="Q47">
        <f>B18/$U16</f>
        <v>0.91568203071240784</v>
      </c>
      <c r="R47">
        <f>D18/$U16</f>
        <v>0.97576883943327308</v>
      </c>
      <c r="S47">
        <f>F18/$U16</f>
        <v>1.1085491298543189</v>
      </c>
      <c r="T47" s="17">
        <f t="shared" si="1"/>
        <v>8.4317969287592165E-2</v>
      </c>
      <c r="U47" s="17">
        <f t="shared" si="2"/>
        <v>0.10854912985431886</v>
      </c>
    </row>
    <row r="48" spans="15:21" ht="16" x14ac:dyDescent="0.2">
      <c r="O48" s="13">
        <v>5</v>
      </c>
      <c r="P48" s="14" t="s">
        <v>40</v>
      </c>
      <c r="Q48">
        <f>H12/$U17</f>
        <v>0.87380630493328215</v>
      </c>
      <c r="R48">
        <f>J12/$U17</f>
        <v>1.06353523798595</v>
      </c>
      <c r="S48">
        <f>L12/$U17</f>
        <v>1.0626584570807678</v>
      </c>
      <c r="T48" s="17">
        <f t="shared" si="1"/>
        <v>0.12619369506671785</v>
      </c>
      <c r="U48" s="17">
        <f t="shared" si="2"/>
        <v>6.3535237985949955E-2</v>
      </c>
    </row>
    <row r="49" spans="15:21" ht="16" x14ac:dyDescent="0.2">
      <c r="O49" s="13">
        <v>6</v>
      </c>
      <c r="P49" s="14" t="s">
        <v>41</v>
      </c>
      <c r="Q49">
        <f>H14/$U18</f>
        <v>0.98379499508990542</v>
      </c>
      <c r="R49">
        <f>J14/$U18</f>
        <v>0.96338593342589141</v>
      </c>
      <c r="S49">
        <f>L14/$U18</f>
        <v>1.052819071484203</v>
      </c>
      <c r="T49" s="17">
        <f t="shared" si="1"/>
        <v>3.6614066574108595E-2</v>
      </c>
      <c r="U49" s="17">
        <f t="shared" si="2"/>
        <v>5.2819071484202951E-2</v>
      </c>
    </row>
    <row r="51" spans="15:21" x14ac:dyDescent="0.2">
      <c r="U51" s="17">
        <f>MAX(T44:U49)</f>
        <v>0.1721166005438175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Ecoli_LVS_comp_chart</vt:lpstr>
      <vt:lpstr>LVS_data_240322</vt:lpstr>
      <vt:lpstr>Ecoli_data_240217</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MRamsey Lab</dc:creator>
  <cp:lastModifiedBy>Ramsey, Kathryn</cp:lastModifiedBy>
  <dcterms:created xsi:type="dcterms:W3CDTF">2024-02-17T21:48:50Z</dcterms:created>
  <dcterms:modified xsi:type="dcterms:W3CDTF">2024-10-22T00:54:42Z</dcterms:modified>
</cp:coreProperties>
</file>